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mc:AlternateContent xmlns:mc="http://schemas.openxmlformats.org/markup-compatibility/2006">
    <mc:Choice Requires="x15">
      <x15ac:absPath xmlns:x15ac="http://schemas.microsoft.com/office/spreadsheetml/2010/11/ac" url="/Users/sam/Downloads/"/>
    </mc:Choice>
  </mc:AlternateContent>
  <xr:revisionPtr revIDLastSave="0" documentId="13_ncr:1_{C84A2594-E6D8-0044-8E37-07A8868C980A}" xr6:coauthVersionLast="47" xr6:coauthVersionMax="47" xr10:uidLastSave="{00000000-0000-0000-0000-000000000000}"/>
  <workbookProtection workbookAlgorithmName="SHA-512" workbookHashValue="+fhEnnUqW1+gxyTq6lu9LXFJDXAfvEOdRaQpgE2FBGd4pRFN4GVvVj+SyFp/zvlAf162oEZAjCKJnJhClCx6JA==" workbookSaltValue="9hZBSxt1vRJ6BDYs9nPfFg==" workbookSpinCount="100000" lockStructure="1"/>
  <bookViews>
    <workbookView xWindow="9480" yWindow="4640" windowWidth="32720" windowHeight="17960" xr2:uid="{00000000-000D-0000-FFFF-FFFF00000000}"/>
  </bookViews>
  <sheets>
    <sheet name="Instructions" sheetId="1" r:id="rId1"/>
    <sheet name="Simple Comparables" sheetId="2" r:id="rId2"/>
    <sheet name="Scorecard Valuation" sheetId="3" r:id="rId3"/>
    <sheet name="Earnings Multiple " sheetId="4" r:id="rId4"/>
    <sheet name="Berkus" sheetId="5" r:id="rId5"/>
    <sheet name="Risk Factor Summation " sheetId="6" r:id="rId6"/>
    <sheet name="DCF" sheetId="7" r:id="rId7"/>
    <sheet name="Book Value"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2" roundtripDataSignature="AMtx7midDkJG9Xt2FvBpVFrT1v3h0qrRLA=="/>
    </ext>
  </extLst>
</workbook>
</file>

<file path=xl/calcChain.xml><?xml version="1.0" encoding="utf-8"?>
<calcChain xmlns="http://schemas.openxmlformats.org/spreadsheetml/2006/main">
  <c r="E17" i="7" l="1"/>
  <c r="I38" i="7"/>
  <c r="H13" i="7"/>
  <c r="I13" i="7" s="1"/>
  <c r="J13" i="7" s="1"/>
  <c r="K13" i="7" s="1"/>
  <c r="L13" i="7" s="1"/>
  <c r="C26" i="7"/>
  <c r="C21" i="7"/>
  <c r="L19" i="7"/>
  <c r="K19" i="7"/>
  <c r="J19" i="7"/>
  <c r="I19" i="7"/>
  <c r="H19" i="7"/>
  <c r="L17" i="7"/>
  <c r="K17" i="7"/>
  <c r="J17" i="7"/>
  <c r="I17" i="7"/>
  <c r="H17" i="7"/>
  <c r="L21" i="7" l="1"/>
  <c r="K21" i="7"/>
  <c r="J21" i="7"/>
  <c r="I21" i="7"/>
  <c r="H21" i="7"/>
  <c r="C29" i="7"/>
  <c r="G37" i="7" l="1"/>
  <c r="C34" i="6" l="1"/>
  <c r="C33" i="6"/>
  <c r="C32" i="6"/>
  <c r="C31" i="6"/>
  <c r="C30" i="6"/>
  <c r="C29" i="6"/>
  <c r="C28" i="6"/>
  <c r="C27" i="6"/>
  <c r="C26" i="6"/>
  <c r="C25" i="6"/>
  <c r="C24" i="6"/>
  <c r="C23" i="6"/>
  <c r="A19" i="2"/>
  <c r="A24" i="2"/>
  <c r="A29" i="2"/>
  <c r="G11" i="8" l="1"/>
  <c r="G38" i="7"/>
  <c r="G26" i="7"/>
  <c r="G28" i="7" s="1"/>
  <c r="G13" i="7"/>
  <c r="C36" i="6"/>
  <c r="G24" i="6" s="1"/>
  <c r="C17" i="5"/>
  <c r="F12" i="4"/>
  <c r="E57" i="3"/>
  <c r="E56" i="3"/>
  <c r="E55" i="3"/>
  <c r="E54" i="3"/>
  <c r="E53" i="3"/>
  <c r="E52" i="3"/>
  <c r="E51" i="3"/>
  <c r="E41" i="3"/>
  <c r="E40" i="3"/>
  <c r="E39" i="3"/>
  <c r="E38" i="3"/>
  <c r="E37" i="3"/>
  <c r="E36" i="3"/>
  <c r="E35" i="3"/>
  <c r="E25" i="3"/>
  <c r="E24" i="3"/>
  <c r="E23" i="3"/>
  <c r="E22" i="3"/>
  <c r="E21" i="3"/>
  <c r="E20" i="3"/>
  <c r="E19" i="3"/>
  <c r="C17" i="2"/>
  <c r="G26" i="2" s="1"/>
  <c r="E59" i="3" l="1"/>
  <c r="I52" i="3" s="1"/>
  <c r="E27" i="3"/>
  <c r="I20" i="3" s="1"/>
  <c r="G39" i="7"/>
  <c r="L27" i="7" s="1"/>
  <c r="E43" i="3"/>
  <c r="I36" i="3" s="1"/>
  <c r="G21" i="2"/>
  <c r="G31" i="2"/>
  <c r="H12" i="7"/>
  <c r="H23" i="7" s="1"/>
  <c r="H15" i="7"/>
  <c r="H26" i="7" l="1"/>
  <c r="H14" i="7"/>
  <c r="I15" i="7"/>
  <c r="I26" i="7" s="1"/>
  <c r="I12" i="7"/>
  <c r="I23" i="7" s="1"/>
  <c r="J15" i="7"/>
  <c r="J26" i="7" s="1"/>
  <c r="I28" i="7" l="1"/>
  <c r="J28" i="7"/>
  <c r="H28" i="7"/>
  <c r="I14" i="7"/>
  <c r="I30" i="7" s="1"/>
  <c r="I31" i="7" s="1"/>
  <c r="I33" i="7" s="1"/>
  <c r="H30" i="7"/>
  <c r="H31" i="7" s="1"/>
  <c r="H33" i="7" s="1"/>
  <c r="J12" i="7"/>
  <c r="J23" i="7" s="1"/>
  <c r="K15" i="7"/>
  <c r="K26" i="7" s="1"/>
  <c r="K28" i="7" l="1"/>
  <c r="J14" i="7"/>
  <c r="J30" i="7" s="1"/>
  <c r="J31" i="7" s="1"/>
  <c r="J33" i="7" s="1"/>
  <c r="L12" i="7"/>
  <c r="L23" i="7" s="1"/>
  <c r="L15" i="7"/>
  <c r="L26" i="7" s="1"/>
  <c r="K12" i="7"/>
  <c r="K23" i="7" s="1"/>
  <c r="L28" i="7" l="1"/>
  <c r="O38" i="7" s="1"/>
  <c r="K14" i="7"/>
  <c r="K30" i="7" s="1"/>
  <c r="K31" i="7" s="1"/>
  <c r="K33" i="7" s="1"/>
  <c r="L14" i="7" l="1"/>
  <c r="L30" i="7" l="1"/>
  <c r="L32" i="7" l="1"/>
  <c r="L31" i="7"/>
  <c r="L33" i="7" l="1"/>
  <c r="K38" i="7" l="1"/>
  <c r="M33" i="7"/>
</calcChain>
</file>

<file path=xl/sharedStrings.xml><?xml version="1.0" encoding="utf-8"?>
<sst xmlns="http://schemas.openxmlformats.org/spreadsheetml/2006/main" count="276" uniqueCount="174">
  <si>
    <t>Instructions</t>
  </si>
  <si>
    <t>Step 1: Use any of the formulas in the following worksheets to value your startup</t>
  </si>
  <si>
    <t>Step 2: List the assumptions you want to create scenarios for</t>
  </si>
  <si>
    <t>Step 3: Copy and paste the list of assumptions by the number of scenarios you wish to have</t>
  </si>
  <si>
    <t xml:space="preserve">Step 4: Fill in all details of each scenario, the variables you should adjust are </t>
  </si>
  <si>
    <t>Step 5: Ensure the layout of all three scenarios is identical then calculate and compare</t>
  </si>
  <si>
    <t>Step 1: Find the sales run rate and valuation for a company that is comparable to your company in terms of business category and geographical region</t>
  </si>
  <si>
    <t>Step 2: From your financial model insert your run rate sales at the end of 3 years</t>
  </si>
  <si>
    <t>Category</t>
  </si>
  <si>
    <t>Business type</t>
  </si>
  <si>
    <t>Geographical region</t>
  </si>
  <si>
    <t>UK</t>
  </si>
  <si>
    <t>Comparable Company Data</t>
  </si>
  <si>
    <t>Valuation of comparable company in your geographical region</t>
  </si>
  <si>
    <t>Sales of comparable company in your geographical region</t>
  </si>
  <si>
    <t xml:space="preserve"> Valuation/sales multiple</t>
  </si>
  <si>
    <t>Target Startup</t>
  </si>
  <si>
    <t>Simple Comparables Method</t>
  </si>
  <si>
    <t xml:space="preserve">Run rate after 3 year sales </t>
  </si>
  <si>
    <t>Discount/Risk factor</t>
  </si>
  <si>
    <t>Pre-Money Valuation</t>
  </si>
  <si>
    <t>Step 1: Determine average pre-money valuation of the pre-revenue companies in your business category and geographical region</t>
  </si>
  <si>
    <t>Step 2: Compare your startup to your perception of similar companies with deals done in your category, considering the below factors, e.g. if your believe your team is much stronger than the comparable company which has a valuation, enter 150%</t>
  </si>
  <si>
    <t>Fill out the details about your startup considering 100 % as the norm</t>
  </si>
  <si>
    <t>Assumptions- Base Case</t>
  </si>
  <si>
    <t>Average pre-money valuation of a comparable company in the region</t>
  </si>
  <si>
    <t>Comparison Factor</t>
  </si>
  <si>
    <t>Range</t>
  </si>
  <si>
    <t>Your Startup</t>
  </si>
  <si>
    <t>Factor</t>
  </si>
  <si>
    <t>Scorecard Method</t>
  </si>
  <si>
    <t>Strength of Entrepreneur and Team</t>
  </si>
  <si>
    <t>0-30 %</t>
  </si>
  <si>
    <t>Size of the Opportunity</t>
  </si>
  <si>
    <t>0-25 %</t>
  </si>
  <si>
    <t>Product/Technology</t>
  </si>
  <si>
    <t>0-15 %</t>
  </si>
  <si>
    <t>Competitive Environment</t>
  </si>
  <si>
    <t>0-10 %</t>
  </si>
  <si>
    <t>Marketing/Sales/Partnerships</t>
  </si>
  <si>
    <t>Need for Additional Investment</t>
  </si>
  <si>
    <t>0-5 %</t>
  </si>
  <si>
    <t>Other factors (great early customer feedback)</t>
  </si>
  <si>
    <t>Sum</t>
  </si>
  <si>
    <t>Assumptions- Low Case</t>
  </si>
  <si>
    <t>Average pre-money valuation in the region</t>
  </si>
  <si>
    <t>Assumptions- High Case</t>
  </si>
  <si>
    <t>Step 2: Find regional/industry average multiple</t>
  </si>
  <si>
    <t>Assumptions</t>
  </si>
  <si>
    <t>Enterprise Value</t>
  </si>
  <si>
    <t>EBITDA</t>
  </si>
  <si>
    <t>EBITDA Multiple x</t>
  </si>
  <si>
    <t>Value of the Startup</t>
  </si>
  <si>
    <t>Step 1: Fill out the parameters below with values between £0 - £500.000</t>
  </si>
  <si>
    <t>The values can be found by ranking the startup: £0 = None, £500.000 = Max</t>
  </si>
  <si>
    <t>Step 2: Change the currency to your current market and take the overconfidence effect into account</t>
  </si>
  <si>
    <t>Berkus Method</t>
  </si>
  <si>
    <t>Sound Idea</t>
  </si>
  <si>
    <t>Working Prototype</t>
  </si>
  <si>
    <t>Quality Management Team</t>
  </si>
  <si>
    <t>Strategic Relationships</t>
  </si>
  <si>
    <t>Product Rollout or Sales</t>
  </si>
  <si>
    <t>Startup Value</t>
  </si>
  <si>
    <t>Step 1: Determine average pre-money valuation of the pre-revenue companies in the region</t>
  </si>
  <si>
    <t>Step 2: Address the list of risks below associated with the startup and its industry</t>
  </si>
  <si>
    <t>Assign ratings to each risk factor and adjust the result to the average pre-money valuation</t>
  </si>
  <si>
    <t>Rating System</t>
  </si>
  <si>
    <t xml:space="preserve">Risk Rationale </t>
  </si>
  <si>
    <t>Extremely positive mitigation</t>
  </si>
  <si>
    <t>Positive mitigation</t>
  </si>
  <si>
    <t>Neutral</t>
  </si>
  <si>
    <t>Add/Subtract nothing</t>
  </si>
  <si>
    <t>Negative mitigation</t>
  </si>
  <si>
    <t>Extremely negative mitigation</t>
  </si>
  <si>
    <t>Risk Factor</t>
  </si>
  <si>
    <t>Ratings</t>
  </si>
  <si>
    <t>Add/Subtract</t>
  </si>
  <si>
    <t>Risk Factor Summation</t>
  </si>
  <si>
    <t>Management Risk</t>
  </si>
  <si>
    <t>Stage of the Startup</t>
  </si>
  <si>
    <t>Legislation/Political Risk</t>
  </si>
  <si>
    <t>Supply Chain Risk</t>
  </si>
  <si>
    <t>Sales and Marketing Risk</t>
  </si>
  <si>
    <t>Funding/Capital Risk</t>
  </si>
  <si>
    <t>Competition Risk</t>
  </si>
  <si>
    <t>Technology Risk</t>
  </si>
  <si>
    <t>Litigation Risk</t>
  </si>
  <si>
    <t>International Risk</t>
  </si>
  <si>
    <t>Reputation Risk</t>
  </si>
  <si>
    <t>Exit Value Risk</t>
  </si>
  <si>
    <t>1. NWC = Current Assets (less cash) - Current Liabilities (less debt)</t>
  </si>
  <si>
    <t>2. NWC = Accounts Receivable + Inventory - Accounts Payable</t>
  </si>
  <si>
    <t>Discounted Cash Flow</t>
  </si>
  <si>
    <t>Date</t>
  </si>
  <si>
    <t>Time Periods</t>
  </si>
  <si>
    <t>Year Fraction</t>
  </si>
  <si>
    <t>Less: Capex</t>
  </si>
  <si>
    <t>Shares Outstanding</t>
  </si>
  <si>
    <t>Step 1: Get the total assets and total liabilities from the income statement</t>
  </si>
  <si>
    <t>Step 2: Calculate using the formula below</t>
  </si>
  <si>
    <t>Book Value Formula</t>
  </si>
  <si>
    <t>Total Assets</t>
  </si>
  <si>
    <t>Total Liabilities</t>
  </si>
  <si>
    <t>Book Value of the Startup</t>
  </si>
  <si>
    <t>Step 3: Esimate a Discount/Risk factor -- this is a % by which you reduce your valuation due to the risks that you will not make your sales estimates, or even still be in business in 3 years</t>
  </si>
  <si>
    <t xml:space="preserve">This sheet is provided on an 'as is' basis. It may contain calculation issues and may not be a perfect fit for your use case.  </t>
  </si>
  <si>
    <t>highlighted in yellow</t>
  </si>
  <si>
    <t>This sheet is provided on an 'as is' basis.  It may contain calculation issues and may not be a perfect fit for your use case.</t>
  </si>
  <si>
    <t>This financial model is powered by Activate Ventures LLP (www.activateventures.co.uk)</t>
  </si>
  <si>
    <t>Insert Your Company Logo Here</t>
  </si>
  <si>
    <t>Insert Your Company Name</t>
  </si>
  <si>
    <t>Choose industry</t>
  </si>
  <si>
    <t>Pre-Money Valuation is the value of your company BEFORE funding</t>
  </si>
  <si>
    <t>It is recommended to have at least three: 1. Base case, 2. Worst or Low case, 3. Best or High case</t>
  </si>
  <si>
    <r>
      <rPr>
        <sz val="10"/>
        <color theme="1"/>
        <rFont val="Calibri"/>
        <family val="2"/>
      </rPr>
      <t>©</t>
    </r>
    <r>
      <rPr>
        <sz val="10"/>
        <color theme="1"/>
        <rFont val="Roboto"/>
      </rPr>
      <t xml:space="preserve"> Activate Ventures LLP 2021-2023</t>
    </r>
  </si>
  <si>
    <t>Chose industry (eg SAAS)</t>
  </si>
  <si>
    <t>``</t>
  </si>
  <si>
    <t>Step 1: Get EBITDA from your company's  income statement</t>
  </si>
  <si>
    <t>x</t>
  </si>
  <si>
    <t>Add £500,000</t>
  </si>
  <si>
    <t>Add £250,000</t>
  </si>
  <si>
    <t>Subtract £250,000</t>
  </si>
  <si>
    <t>Subtract £500,000</t>
  </si>
  <si>
    <t>Total Adjustments</t>
  </si>
  <si>
    <t>Adjustment to Avg Pre-Money Valuation</t>
  </si>
  <si>
    <t>Tax Rate (%)</t>
  </si>
  <si>
    <t>Perpetual Growth Rate (%)</t>
  </si>
  <si>
    <t>Free Cash Flow</t>
  </si>
  <si>
    <t>Earnings Before Interest &amp; Taxes (EBIT)</t>
  </si>
  <si>
    <t>Plus: Depreciation &amp; Amortisation</t>
  </si>
  <si>
    <t>Definitions</t>
  </si>
  <si>
    <t>Perpetual Growth Method</t>
  </si>
  <si>
    <r>
      <t>Current Price per share (</t>
    </r>
    <r>
      <rPr>
        <sz val="10"/>
        <color theme="1"/>
        <rFont val="Calibri"/>
        <family val="2"/>
      </rPr>
      <t>£</t>
    </r>
    <r>
      <rPr>
        <sz val="10"/>
        <color theme="1"/>
        <rFont val="Roboto"/>
      </rPr>
      <t>)</t>
    </r>
  </si>
  <si>
    <t>Equity Value</t>
  </si>
  <si>
    <t>Cost of Debt (Interest rate %)</t>
  </si>
  <si>
    <t>Risk Free Rate (Bank of England 10 Yr gild yield %)</t>
  </si>
  <si>
    <t>Beta for your industry</t>
  </si>
  <si>
    <t>Cost of Equity</t>
  </si>
  <si>
    <t>EV/EBITDA Mulltiple of companies in your industry</t>
  </si>
  <si>
    <t>Discount rate or Weighted Avg Cost of Capital (WACC)</t>
  </si>
  <si>
    <t>Valuation Date (MM/DD/YYYY)</t>
  </si>
  <si>
    <t>Fiscal Year End (MM/DD/YYYY)</t>
  </si>
  <si>
    <t>Market return (Avg S&amp;P 500 return %)</t>
  </si>
  <si>
    <t>Total</t>
  </si>
  <si>
    <t>Present value of FCF</t>
  </si>
  <si>
    <t>FCF Adjusted for partial year</t>
  </si>
  <si>
    <t>Present value of Terminal Value</t>
  </si>
  <si>
    <t>Total Present Value</t>
  </si>
  <si>
    <t>Valuation Date is the date you want the value of your startup</t>
  </si>
  <si>
    <t>Beta for your industry is the measure of the volatility of stock prices for companies in your industry.  You can google this.</t>
  </si>
  <si>
    <t>Market return is the average return of the stock market.  You can use the avg S&amp;P 500 return.</t>
  </si>
  <si>
    <t>Risk Free Rate is the return of an investment with zero risk.  You should use the Bank of England 10 Yr gild yield % (for UK company) or US 10 year Treasury rate (for US company).</t>
  </si>
  <si>
    <t>Cost of Debt is the cost you pay on your debt, i.e. the interest rate you pay.</t>
  </si>
  <si>
    <t>Terminal Value is the value of company beyond projected cashflows</t>
  </si>
  <si>
    <t>Enterprise Value is the Company's Total Value, i.e. the value of your startup</t>
  </si>
  <si>
    <t>Step 1: Get Earnings Before Interest &amp; Taxes (EBIT) and Depreciation &amp; Amortisation (D&amp;A) from your financial forecast</t>
  </si>
  <si>
    <t>check (should be close, not exact)</t>
  </si>
  <si>
    <t>Average Terminal Value</t>
  </si>
  <si>
    <t>Discount Factor calculated with WACC</t>
  </si>
  <si>
    <t>Exit Multiple (EV/EBITDA) Method</t>
  </si>
  <si>
    <t>Terminal Value Calculations</t>
  </si>
  <si>
    <t>Discounted Cashflow (DCF) Method values a startup on the basis of its future performance, i.e. projections.  You can only use DCF Method if you have POSITIVE Free Cashflow</t>
  </si>
  <si>
    <t>Enter your projections here</t>
  </si>
  <si>
    <t>Assumptions (see Definitions below)</t>
  </si>
  <si>
    <t>Debt Outstanding</t>
  </si>
  <si>
    <t>Free Cash Flow (FCF)</t>
  </si>
  <si>
    <t>Changes in NWC (increase)/decrease</t>
  </si>
  <si>
    <t>Step 2: Calculate the noncash working capital (NWC).  There are 2 ways to find the NWC:</t>
  </si>
  <si>
    <t xml:space="preserve">Enter NEGATIVE number for increase in NWC, and vice versa </t>
  </si>
  <si>
    <t>Step 3: Find through public sources: risk free rate, the beta for your industry, market return, and perpetual growth rate.  See definitions below for more information on what these are.</t>
  </si>
  <si>
    <t>Annual Estimated Capex</t>
  </si>
  <si>
    <t>Annual Estimaed Capex is your estimated annual capital expenditures (from your forecast)</t>
  </si>
  <si>
    <t>You will need to project up to the point when the company growth is stable.  This is a 5 year model.</t>
  </si>
  <si>
    <t>Perpetual Growth Rate (%)=company's annual growth rate beyond the projected cashflow.  You can use steady state growth rate of your industry, or GCP growth rate for your country if your company is mature and its growth stabilized.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</si>
</sst>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quot;$&quot;* #,##0.00_);_(&quot;$&quot;* \(#,##0.00\);_(&quot;$&quot;* &quot;-&quot;??_);_(@_)"/>
    <numFmt numFmtId="165" formatCode="_-* #,##0_-;\(#,##0\)_-;_-* &quot;-&quot;_-;_-@"/>
    <numFmt numFmtId="166" formatCode="_-[$€-2]\ * #,##0_-;\-[$€-2]\ * #,##0_-;_-[$€-2]\ * &quot;-&quot;??_-;_-@"/>
    <numFmt numFmtId="167" formatCode="_-[$£-809]* #,##0_-;\-[$£-809]* #,##0_-;_-[$£-809]* &quot;-&quot;??_-;_-@"/>
    <numFmt numFmtId="168" formatCode="_-[$£-809]* #,##0.00_-;\-[$£-809]* #,##0.00_-;_-[$£-809]* &quot;-&quot;??_-;_-@"/>
    <numFmt numFmtId="169" formatCode="0.000"/>
    <numFmt numFmtId="170" formatCode="0.0"/>
    <numFmt numFmtId="171" formatCode="_-[$€-2]\ * #,##0.00_-;\-[$€-2]\ * #,##0.00_-;_-[$€-2]\ * &quot;-&quot;??_-;_-@"/>
    <numFmt numFmtId="172" formatCode="_-* #,##0.00\ _k_r_._-;\-* #,##0.00\ _k_r_._-;_-* &quot;-&quot;??\ _k_r_._-;_-@"/>
    <numFmt numFmtId="173" formatCode="0.0\x"/>
    <numFmt numFmtId="174" formatCode="_(* #,##0_);_(* \(#,##0\);_(* &quot;-&quot;??_);_(@_)"/>
    <numFmt numFmtId="175" formatCode="_-* #,##0_-;\-* #,##0_-;_-* &quot;-&quot;??_-;_-@"/>
    <numFmt numFmtId="176" formatCode="_-[$£-809]* #,##0.00_-;\-[$£-809]* #,##0.00_-;_-[$£-809]* &quot;-&quot;??_-;_-@_-"/>
    <numFmt numFmtId="177" formatCode="_-[$£-809]* #,##0_-;\-[$£-809]* #,##0_-;_-[$£-809]* &quot;-&quot;??_-;_-@_-"/>
    <numFmt numFmtId="178" formatCode="[$£-809]#,##0;[Red]\-[$£-809]#,##0"/>
    <numFmt numFmtId="179" formatCode="dd/mm/yyyy;@"/>
  </numFmts>
  <fonts count="27" x14ac:knownFonts="1">
    <font>
      <sz val="12"/>
      <color theme="1"/>
      <name val="Calibri"/>
      <scheme val="minor"/>
    </font>
    <font>
      <sz val="12"/>
      <color theme="1"/>
      <name val="Roboto"/>
    </font>
    <font>
      <b/>
      <sz val="11"/>
      <color theme="0"/>
      <name val="Roboto"/>
    </font>
    <font>
      <sz val="10"/>
      <color theme="0"/>
      <name val="Roboto"/>
    </font>
    <font>
      <sz val="10"/>
      <color theme="1"/>
      <name val="Roboto"/>
    </font>
    <font>
      <i/>
      <sz val="10"/>
      <color theme="1"/>
      <name val="Roboto"/>
    </font>
    <font>
      <sz val="10"/>
      <color rgb="FF0000FF"/>
      <name val="Roboto"/>
    </font>
    <font>
      <b/>
      <sz val="11"/>
      <color theme="1"/>
      <name val="Roboto"/>
    </font>
    <font>
      <b/>
      <sz val="10"/>
      <color theme="1"/>
      <name val="Roboto"/>
    </font>
    <font>
      <sz val="10"/>
      <color theme="1"/>
      <name val="Arial"/>
      <family val="2"/>
    </font>
    <font>
      <b/>
      <sz val="12"/>
      <color theme="1"/>
      <name val="Roboto"/>
    </font>
    <font>
      <b/>
      <sz val="10"/>
      <color theme="0"/>
      <name val="Roboto"/>
    </font>
    <font>
      <sz val="12"/>
      <color theme="1"/>
      <name val="Calibri"/>
      <family val="2"/>
      <scheme val="minor"/>
    </font>
    <font>
      <sz val="12"/>
      <color theme="1"/>
      <name val="Arial Black"/>
      <family val="2"/>
    </font>
    <font>
      <b/>
      <sz val="11"/>
      <color theme="1"/>
      <name val="Arial"/>
      <family val="2"/>
    </font>
    <font>
      <sz val="11"/>
      <color rgb="FF000000"/>
      <name val="Arial"/>
      <family val="2"/>
    </font>
    <font>
      <b/>
      <sz val="11"/>
      <color rgb="FF000000"/>
      <name val="Arial"/>
      <family val="2"/>
    </font>
    <font>
      <b/>
      <sz val="18"/>
      <color rgb="FF000000"/>
      <name val="Arial"/>
      <family val="2"/>
    </font>
    <font>
      <sz val="12"/>
      <color theme="1"/>
      <name val="Calibri"/>
      <family val="2"/>
      <scheme val="minor"/>
    </font>
    <font>
      <sz val="10"/>
      <color theme="1"/>
      <name val="Calibri"/>
      <family val="2"/>
    </font>
    <font>
      <b/>
      <i/>
      <sz val="10"/>
      <color theme="1"/>
      <name val="Roboto"/>
    </font>
    <font>
      <sz val="10"/>
      <color theme="1"/>
      <name val="Arial Black"/>
      <family val="2"/>
    </font>
    <font>
      <b/>
      <sz val="10"/>
      <color theme="1"/>
      <name val="Arial Black"/>
      <family val="2"/>
    </font>
    <font>
      <sz val="10"/>
      <name val="Roboto"/>
    </font>
    <font>
      <b/>
      <sz val="10"/>
      <name val="Roboto"/>
    </font>
    <font>
      <b/>
      <sz val="10"/>
      <color rgb="FFFF0000"/>
      <name val="Roboto"/>
    </font>
    <font>
      <b/>
      <sz val="14"/>
      <color rgb="FFFF0000"/>
      <name val="Calibri"/>
      <family val="2"/>
      <scheme val="minor"/>
    </font>
  </fonts>
  <fills count="7">
    <fill>
      <patternFill patternType="none"/>
    </fill>
    <fill>
      <patternFill patternType="gray125"/>
    </fill>
    <fill>
      <patternFill patternType="solid">
        <fgColor rgb="FF50596C"/>
        <bgColor rgb="FF50596C"/>
      </patternFill>
    </fill>
    <fill>
      <patternFill patternType="solid">
        <fgColor rgb="FFFFFF00"/>
        <bgColor rgb="FFFFFF00"/>
      </patternFill>
    </fill>
    <fill>
      <patternFill patternType="solid">
        <fgColor theme="8"/>
        <bgColor theme="8"/>
      </patternFill>
    </fill>
    <fill>
      <patternFill patternType="solid">
        <fgColor rgb="FF66F1E3"/>
        <bgColor rgb="FF66F1E3"/>
      </patternFill>
    </fill>
    <fill>
      <patternFill patternType="solid">
        <fgColor rgb="FFFFFF00"/>
        <bgColor indexed="64"/>
      </patternFill>
    </fill>
  </fills>
  <borders count="4">
    <border>
      <left/>
      <right/>
      <top/>
      <bottom/>
      <diagonal/>
    </border>
    <border>
      <left/>
      <right/>
      <top/>
      <bottom/>
      <diagonal/>
    </border>
    <border>
      <left/>
      <right/>
      <top style="thin">
        <color rgb="FF000000"/>
      </top>
      <bottom/>
      <diagonal/>
    </border>
    <border>
      <left/>
      <right/>
      <top/>
      <bottom style="thin">
        <color indexed="64"/>
      </bottom>
      <diagonal/>
    </border>
  </borders>
  <cellStyleXfs count="4">
    <xf numFmtId="0" fontId="0" fillId="0" borderId="0"/>
    <xf numFmtId="0" fontId="12" fillId="0" borderId="1"/>
    <xf numFmtId="43" fontId="18" fillId="0" borderId="0" applyFont="0" applyFill="0" applyBorder="0" applyAlignment="0" applyProtection="0"/>
    <xf numFmtId="164" fontId="18" fillId="0" borderId="0" applyFont="0" applyFill="0" applyBorder="0" applyAlignment="0" applyProtection="0"/>
  </cellStyleXfs>
  <cellXfs count="96">
    <xf numFmtId="0" fontId="0" fillId="0" borderId="0" xfId="0"/>
    <xf numFmtId="0" fontId="1" fillId="0" borderId="0" xfId="0" applyFont="1"/>
    <xf numFmtId="165" fontId="2" fillId="2" borderId="1" xfId="0" applyNumberFormat="1" applyFont="1" applyFill="1" applyBorder="1"/>
    <xf numFmtId="165" fontId="3" fillId="2" borderId="1" xfId="0" applyNumberFormat="1" applyFont="1" applyFill="1" applyBorder="1"/>
    <xf numFmtId="165" fontId="4" fillId="0" borderId="0" xfId="0" applyNumberFormat="1" applyFont="1"/>
    <xf numFmtId="165" fontId="5" fillId="0" borderId="0" xfId="0" applyNumberFormat="1" applyFont="1" applyAlignment="1">
      <alignment horizontal="left"/>
    </xf>
    <xf numFmtId="0" fontId="1" fillId="3" borderId="1" xfId="0" applyFont="1" applyFill="1" applyBorder="1"/>
    <xf numFmtId="165" fontId="6" fillId="0" borderId="0" xfId="0" applyNumberFormat="1" applyFont="1"/>
    <xf numFmtId="0" fontId="4" fillId="0" borderId="0" xfId="0" applyFont="1"/>
    <xf numFmtId="165" fontId="7" fillId="4" borderId="1" xfId="0" applyNumberFormat="1" applyFont="1" applyFill="1" applyBorder="1"/>
    <xf numFmtId="165" fontId="6" fillId="4" borderId="1" xfId="0" applyNumberFormat="1" applyFont="1" applyFill="1" applyBorder="1"/>
    <xf numFmtId="0" fontId="1" fillId="5" borderId="1" xfId="0" applyFont="1" applyFill="1" applyBorder="1"/>
    <xf numFmtId="165" fontId="4" fillId="5" borderId="1" xfId="0" applyNumberFormat="1" applyFont="1" applyFill="1" applyBorder="1"/>
    <xf numFmtId="165" fontId="6" fillId="5" borderId="1" xfId="0" applyNumberFormat="1" applyFont="1" applyFill="1" applyBorder="1"/>
    <xf numFmtId="165" fontId="8" fillId="0" borderId="0" xfId="0" applyNumberFormat="1" applyFont="1"/>
    <xf numFmtId="0" fontId="8" fillId="0" borderId="0" xfId="0" applyFont="1"/>
    <xf numFmtId="165" fontId="4" fillId="0" borderId="0" xfId="0" applyNumberFormat="1" applyFont="1" applyAlignment="1">
      <alignment horizontal="right"/>
    </xf>
    <xf numFmtId="169" fontId="8" fillId="0" borderId="0" xfId="0" applyNumberFormat="1" applyFont="1"/>
    <xf numFmtId="0" fontId="4" fillId="5" borderId="1" xfId="0" applyFont="1" applyFill="1" applyBorder="1"/>
    <xf numFmtId="0" fontId="1" fillId="0" borderId="0" xfId="0" applyFont="1" applyAlignment="1">
      <alignment horizontal="right"/>
    </xf>
    <xf numFmtId="0" fontId="9" fillId="0" borderId="0" xfId="0" applyFont="1"/>
    <xf numFmtId="168" fontId="1" fillId="0" borderId="0" xfId="0" applyNumberFormat="1" applyFont="1"/>
    <xf numFmtId="0" fontId="10" fillId="0" borderId="0" xfId="0" applyFont="1"/>
    <xf numFmtId="165" fontId="11" fillId="2" borderId="1" xfId="0" applyNumberFormat="1" applyFont="1" applyFill="1" applyBorder="1" applyAlignment="1">
      <alignment horizontal="right"/>
    </xf>
    <xf numFmtId="0" fontId="11" fillId="2" borderId="1" xfId="0" applyFont="1" applyFill="1" applyBorder="1"/>
    <xf numFmtId="14" fontId="5" fillId="0" borderId="0" xfId="0" applyNumberFormat="1" applyFont="1"/>
    <xf numFmtId="165" fontId="5" fillId="0" borderId="0" xfId="0" applyNumberFormat="1" applyFont="1"/>
    <xf numFmtId="172" fontId="5" fillId="0" borderId="0" xfId="0" applyNumberFormat="1" applyFont="1"/>
    <xf numFmtId="174" fontId="4" fillId="0" borderId="0" xfId="0" applyNumberFormat="1" applyFont="1"/>
    <xf numFmtId="165" fontId="4" fillId="0" borderId="2" xfId="0" applyNumberFormat="1" applyFont="1" applyBorder="1"/>
    <xf numFmtId="168" fontId="4" fillId="0" borderId="0" xfId="0" applyNumberFormat="1" applyFont="1"/>
    <xf numFmtId="168" fontId="4" fillId="5" borderId="1" xfId="0" applyNumberFormat="1" applyFont="1" applyFill="1" applyBorder="1"/>
    <xf numFmtId="168" fontId="8" fillId="5" borderId="1" xfId="0" applyNumberFormat="1" applyFont="1" applyFill="1" applyBorder="1"/>
    <xf numFmtId="0" fontId="1" fillId="6" borderId="0" xfId="0" applyFont="1" applyFill="1"/>
    <xf numFmtId="0" fontId="13" fillId="0" borderId="1" xfId="1" applyFont="1" applyAlignment="1">
      <alignment horizontal="left" indent="1"/>
    </xf>
    <xf numFmtId="0" fontId="14" fillId="0" borderId="0" xfId="0" applyFont="1"/>
    <xf numFmtId="0" fontId="15" fillId="0" borderId="0" xfId="0" applyFont="1"/>
    <xf numFmtId="167" fontId="8" fillId="5" borderId="1" xfId="0" applyNumberFormat="1" applyFont="1" applyFill="1" applyBorder="1"/>
    <xf numFmtId="165" fontId="20" fillId="0" borderId="0" xfId="0" applyNumberFormat="1" applyFont="1" applyAlignment="1">
      <alignment horizontal="left"/>
    </xf>
    <xf numFmtId="0" fontId="12" fillId="0" borderId="0" xfId="0" applyFont="1"/>
    <xf numFmtId="165" fontId="4" fillId="0" borderId="0" xfId="0" applyNumberFormat="1" applyFont="1" applyAlignment="1">
      <alignment vertical="top" wrapText="1"/>
    </xf>
    <xf numFmtId="0" fontId="21" fillId="0" borderId="1" xfId="1" applyFont="1" applyAlignment="1">
      <alignment horizontal="left" indent="1"/>
    </xf>
    <xf numFmtId="0" fontId="22" fillId="0" borderId="1" xfId="1" applyFont="1" applyAlignment="1">
      <alignment horizontal="left" indent="1"/>
    </xf>
    <xf numFmtId="0" fontId="16" fillId="6" borderId="0" xfId="0" applyFont="1" applyFill="1" applyProtection="1">
      <protection locked="0"/>
    </xf>
    <xf numFmtId="169" fontId="4" fillId="0" borderId="0" xfId="0" applyNumberFormat="1" applyFont="1"/>
    <xf numFmtId="0" fontId="22" fillId="0" borderId="1" xfId="1" applyFont="1"/>
    <xf numFmtId="171" fontId="3" fillId="2" borderId="1" xfId="0" applyNumberFormat="1" applyFont="1" applyFill="1" applyBorder="1"/>
    <xf numFmtId="167" fontId="4" fillId="0" borderId="0" xfId="0" applyNumberFormat="1" applyFont="1"/>
    <xf numFmtId="167" fontId="1" fillId="0" borderId="0" xfId="0" applyNumberFormat="1" applyFont="1"/>
    <xf numFmtId="167" fontId="8" fillId="0" borderId="0" xfId="0" applyNumberFormat="1" applyFont="1"/>
    <xf numFmtId="177" fontId="4" fillId="0" borderId="0" xfId="3" applyNumberFormat="1" applyFont="1"/>
    <xf numFmtId="0" fontId="4" fillId="0" borderId="0" xfId="2" applyNumberFormat="1" applyFont="1" applyAlignment="1">
      <alignment horizontal="center"/>
    </xf>
    <xf numFmtId="178" fontId="4" fillId="0" borderId="0" xfId="3" quotePrefix="1" applyNumberFormat="1" applyFont="1"/>
    <xf numFmtId="165" fontId="2" fillId="2" borderId="1" xfId="0" applyNumberFormat="1" applyFont="1" applyFill="1" applyBorder="1" applyAlignment="1">
      <alignment wrapText="1"/>
    </xf>
    <xf numFmtId="0" fontId="16" fillId="6" borderId="0" xfId="0" applyFont="1" applyFill="1"/>
    <xf numFmtId="167" fontId="6" fillId="3" borderId="1" xfId="0" applyNumberFormat="1" applyFont="1" applyFill="1" applyBorder="1" applyAlignment="1" applyProtection="1">
      <alignment horizontal="right"/>
      <protection locked="0"/>
    </xf>
    <xf numFmtId="9" fontId="6" fillId="6" borderId="0" xfId="0" applyNumberFormat="1" applyFont="1" applyFill="1" applyAlignment="1" applyProtection="1">
      <alignment horizontal="right"/>
      <protection locked="0"/>
    </xf>
    <xf numFmtId="173" fontId="6" fillId="6" borderId="0" xfId="0" applyNumberFormat="1" applyFont="1" applyFill="1" applyAlignment="1" applyProtection="1">
      <alignment horizontal="right"/>
      <protection locked="0"/>
    </xf>
    <xf numFmtId="175" fontId="6" fillId="6" borderId="0" xfId="0" applyNumberFormat="1" applyFont="1" applyFill="1" applyAlignment="1" applyProtection="1">
      <alignment horizontal="right"/>
      <protection locked="0"/>
    </xf>
    <xf numFmtId="176" fontId="6" fillId="6" borderId="0" xfId="3" applyNumberFormat="1" applyFont="1" applyFill="1" applyAlignment="1" applyProtection="1">
      <alignment horizontal="right"/>
      <protection locked="0"/>
    </xf>
    <xf numFmtId="177" fontId="6" fillId="6" borderId="0" xfId="3" applyNumberFormat="1" applyFont="1" applyFill="1" applyAlignment="1" applyProtection="1">
      <alignment horizontal="right"/>
      <protection locked="0"/>
    </xf>
    <xf numFmtId="177" fontId="6" fillId="6" borderId="0" xfId="3" applyNumberFormat="1" applyFont="1" applyFill="1" applyProtection="1">
      <protection locked="0"/>
    </xf>
    <xf numFmtId="165" fontId="4" fillId="6" borderId="0" xfId="0" applyNumberFormat="1" applyFont="1" applyFill="1" applyProtection="1">
      <protection locked="0"/>
    </xf>
    <xf numFmtId="174" fontId="4" fillId="6" borderId="0" xfId="0" applyNumberFormat="1" applyFont="1" applyFill="1" applyProtection="1">
      <protection locked="0"/>
    </xf>
    <xf numFmtId="167" fontId="24" fillId="6" borderId="0" xfId="0" applyNumberFormat="1" applyFont="1" applyFill="1" applyAlignment="1" applyProtection="1">
      <alignment horizontal="right"/>
      <protection locked="0"/>
    </xf>
    <xf numFmtId="0" fontId="24" fillId="6" borderId="0" xfId="2" applyNumberFormat="1" applyFont="1" applyFill="1" applyAlignment="1" applyProtection="1">
      <alignment horizontal="center"/>
      <protection locked="0"/>
    </xf>
    <xf numFmtId="170" fontId="6" fillId="3" borderId="1" xfId="0" applyNumberFormat="1" applyFont="1" applyFill="1" applyBorder="1" applyAlignment="1" applyProtection="1">
      <alignment horizontal="right"/>
      <protection locked="0"/>
    </xf>
    <xf numFmtId="166" fontId="6" fillId="3" borderId="1" xfId="0" applyNumberFormat="1" applyFont="1" applyFill="1" applyBorder="1" applyProtection="1">
      <protection locked="0"/>
    </xf>
    <xf numFmtId="0" fontId="4" fillId="3" borderId="1" xfId="0" applyFont="1" applyFill="1" applyBorder="1" applyProtection="1">
      <protection locked="0"/>
    </xf>
    <xf numFmtId="9" fontId="6" fillId="3" borderId="1" xfId="0" applyNumberFormat="1" applyFont="1" applyFill="1" applyBorder="1" applyAlignment="1" applyProtection="1">
      <alignment horizontal="right"/>
      <protection locked="0"/>
    </xf>
    <xf numFmtId="165" fontId="4" fillId="0" borderId="1" xfId="0" applyNumberFormat="1" applyFont="1" applyBorder="1"/>
    <xf numFmtId="179" fontId="23" fillId="0" borderId="0" xfId="0" applyNumberFormat="1" applyFont="1" applyProtection="1">
      <protection locked="0"/>
    </xf>
    <xf numFmtId="165" fontId="4" fillId="0" borderId="3" xfId="0" applyNumberFormat="1" applyFont="1" applyBorder="1"/>
    <xf numFmtId="0" fontId="25" fillId="0" borderId="0" xfId="0" applyFont="1"/>
    <xf numFmtId="177" fontId="4" fillId="0" borderId="1" xfId="3" applyNumberFormat="1" applyFont="1" applyBorder="1"/>
    <xf numFmtId="10" fontId="6" fillId="6" borderId="0" xfId="0" applyNumberFormat="1" applyFont="1" applyFill="1" applyAlignment="1" applyProtection="1">
      <alignment horizontal="right"/>
      <protection locked="0"/>
    </xf>
    <xf numFmtId="10" fontId="23" fillId="0" borderId="0" xfId="0" applyNumberFormat="1" applyFont="1" applyAlignment="1" applyProtection="1">
      <alignment horizontal="right"/>
      <protection locked="0"/>
    </xf>
    <xf numFmtId="43" fontId="4" fillId="0" borderId="0" xfId="2" applyFont="1"/>
    <xf numFmtId="0" fontId="0" fillId="0" borderId="1" xfId="0" applyBorder="1"/>
    <xf numFmtId="43" fontId="4" fillId="0" borderId="3" xfId="2" applyFont="1" applyBorder="1"/>
    <xf numFmtId="167" fontId="8" fillId="5" borderId="1" xfId="0" quotePrefix="1" applyNumberFormat="1" applyFont="1" applyFill="1" applyBorder="1"/>
    <xf numFmtId="167" fontId="8" fillId="0" borderId="1" xfId="0" quotePrefix="1" applyNumberFormat="1" applyFont="1" applyBorder="1"/>
    <xf numFmtId="10" fontId="23" fillId="0" borderId="0" xfId="0" applyNumberFormat="1" applyFont="1" applyAlignment="1">
      <alignment horizontal="right"/>
    </xf>
    <xf numFmtId="0" fontId="26" fillId="0" borderId="0" xfId="0" applyFont="1"/>
    <xf numFmtId="165" fontId="25" fillId="0" borderId="0" xfId="0" applyNumberFormat="1" applyFont="1"/>
    <xf numFmtId="0" fontId="8" fillId="5" borderId="1" xfId="0" applyFont="1" applyFill="1" applyBorder="1"/>
    <xf numFmtId="0" fontId="11" fillId="2" borderId="1" xfId="0" applyFont="1" applyFill="1" applyBorder="1" applyAlignment="1">
      <alignment horizontal="center"/>
    </xf>
    <xf numFmtId="174" fontId="8" fillId="5" borderId="1" xfId="2" applyNumberFormat="1" applyFont="1" applyFill="1" applyBorder="1"/>
    <xf numFmtId="179" fontId="6" fillId="6" borderId="0" xfId="0" applyNumberFormat="1" applyFont="1" applyFill="1" applyAlignment="1" applyProtection="1">
      <alignment horizontal="center"/>
      <protection locked="0"/>
    </xf>
    <xf numFmtId="0" fontId="10" fillId="0" borderId="0" xfId="0" applyFont="1" applyAlignment="1">
      <alignment horizontal="left" wrapText="1"/>
    </xf>
    <xf numFmtId="0" fontId="22" fillId="0" borderId="1" xfId="1" applyFont="1" applyAlignment="1">
      <alignment horizontal="left" wrapText="1"/>
    </xf>
    <xf numFmtId="0" fontId="8" fillId="0" borderId="0" xfId="0" applyFont="1" applyAlignment="1">
      <alignment horizontal="left" wrapText="1"/>
    </xf>
    <xf numFmtId="0" fontId="17" fillId="6" borderId="0" xfId="0" applyFont="1" applyFill="1" applyAlignment="1" applyProtection="1">
      <alignment horizontal="center"/>
      <protection locked="0"/>
    </xf>
    <xf numFmtId="165" fontId="4" fillId="0" borderId="0" xfId="0" applyNumberFormat="1" applyFont="1" applyAlignment="1">
      <alignment horizontal="left" vertical="top" wrapText="1"/>
    </xf>
    <xf numFmtId="165" fontId="4" fillId="0" borderId="0" xfId="0" applyNumberFormat="1" applyFont="1" applyAlignment="1">
      <alignment horizontal="left" wrapText="1"/>
    </xf>
    <xf numFmtId="0" fontId="17" fillId="6" borderId="0" xfId="0" applyFont="1" applyFill="1" applyAlignment="1">
      <alignment horizontal="center"/>
    </xf>
  </cellXfs>
  <cellStyles count="4">
    <cellStyle name="Comma" xfId="2" builtinId="3"/>
    <cellStyle name="Currency" xfId="3" builtinId="4"/>
    <cellStyle name="Normal" xfId="0" builtinId="0"/>
    <cellStyle name="Normal 2" xfId="1" xr:uid="{BA6F6F14-5FA3-4722-B2CC-9800A48E0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104775</xdr:rowOff>
    </xdr:from>
    <xdr:ext cx="1847850" cy="8001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320040</xdr:colOff>
      <xdr:row>35</xdr:row>
      <xdr:rowOff>38101</xdr:rowOff>
    </xdr:from>
    <xdr:to>
      <xdr:col>1</xdr:col>
      <xdr:colOff>1527810</xdr:colOff>
      <xdr:row>39</xdr:row>
      <xdr:rowOff>88275</xdr:rowOff>
    </xdr:to>
    <xdr:pic>
      <xdr:nvPicPr>
        <xdr:cNvPr id="5" name="Picture 4">
          <a:extLst>
            <a:ext uri="{FF2B5EF4-FFF2-40B4-BE49-F238E27FC236}">
              <a16:creationId xmlns:a16="http://schemas.microsoft.com/office/drawing/2014/main" id="{35994A7A-4C4F-4E23-A333-8250D1BF79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7284721"/>
          <a:ext cx="2023110" cy="8426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320040</xdr:colOff>
      <xdr:row>63</xdr:row>
      <xdr:rowOff>38101</xdr:rowOff>
    </xdr:from>
    <xdr:to>
      <xdr:col>1</xdr:col>
      <xdr:colOff>1527810</xdr:colOff>
      <xdr:row>67</xdr:row>
      <xdr:rowOff>88275</xdr:rowOff>
    </xdr:to>
    <xdr:pic>
      <xdr:nvPicPr>
        <xdr:cNvPr id="2" name="Picture 1">
          <a:extLst>
            <a:ext uri="{FF2B5EF4-FFF2-40B4-BE49-F238E27FC236}">
              <a16:creationId xmlns:a16="http://schemas.microsoft.com/office/drawing/2014/main" id="{25F8EA0E-0236-449B-91B2-2D7234F96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7284721"/>
          <a:ext cx="2023110" cy="8426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320040</xdr:colOff>
      <xdr:row>16</xdr:row>
      <xdr:rowOff>38101</xdr:rowOff>
    </xdr:from>
    <xdr:to>
      <xdr:col>2</xdr:col>
      <xdr:colOff>384810</xdr:colOff>
      <xdr:row>20</xdr:row>
      <xdr:rowOff>88275</xdr:rowOff>
    </xdr:to>
    <xdr:pic>
      <xdr:nvPicPr>
        <xdr:cNvPr id="2" name="Picture 1">
          <a:extLst>
            <a:ext uri="{FF2B5EF4-FFF2-40B4-BE49-F238E27FC236}">
              <a16:creationId xmlns:a16="http://schemas.microsoft.com/office/drawing/2014/main" id="{56A0EE1E-A051-43B7-B6DA-2811A3D81D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12702541"/>
          <a:ext cx="2023110" cy="8426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320040</xdr:colOff>
      <xdr:row>21</xdr:row>
      <xdr:rowOff>38101</xdr:rowOff>
    </xdr:from>
    <xdr:to>
      <xdr:col>1</xdr:col>
      <xdr:colOff>979170</xdr:colOff>
      <xdr:row>25</xdr:row>
      <xdr:rowOff>88275</xdr:rowOff>
    </xdr:to>
    <xdr:pic>
      <xdr:nvPicPr>
        <xdr:cNvPr id="2" name="Picture 1">
          <a:extLst>
            <a:ext uri="{FF2B5EF4-FFF2-40B4-BE49-F238E27FC236}">
              <a16:creationId xmlns:a16="http://schemas.microsoft.com/office/drawing/2014/main" id="{7321E51D-BE20-4674-B22B-D58C2DEFAA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3390901"/>
          <a:ext cx="2023110" cy="8426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320040</xdr:colOff>
      <xdr:row>40</xdr:row>
      <xdr:rowOff>38101</xdr:rowOff>
    </xdr:from>
    <xdr:to>
      <xdr:col>1</xdr:col>
      <xdr:colOff>742950</xdr:colOff>
      <xdr:row>44</xdr:row>
      <xdr:rowOff>88275</xdr:rowOff>
    </xdr:to>
    <xdr:pic>
      <xdr:nvPicPr>
        <xdr:cNvPr id="2" name="Picture 1">
          <a:extLst>
            <a:ext uri="{FF2B5EF4-FFF2-40B4-BE49-F238E27FC236}">
              <a16:creationId xmlns:a16="http://schemas.microsoft.com/office/drawing/2014/main" id="{1C9F5754-DB38-4C6B-8419-09AF498CAF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3604261"/>
          <a:ext cx="2023110" cy="8426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55</xdr:row>
      <xdr:rowOff>38101</xdr:rowOff>
    </xdr:from>
    <xdr:to>
      <xdr:col>1</xdr:col>
      <xdr:colOff>30480</xdr:colOff>
      <xdr:row>61</xdr:row>
      <xdr:rowOff>112405</xdr:rowOff>
    </xdr:to>
    <xdr:pic>
      <xdr:nvPicPr>
        <xdr:cNvPr id="3" name="Picture 2">
          <a:extLst>
            <a:ext uri="{FF2B5EF4-FFF2-40B4-BE49-F238E27FC236}">
              <a16:creationId xmlns:a16="http://schemas.microsoft.com/office/drawing/2014/main" id="{4D5F8E38-785A-434A-8A81-674936C5A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5613401"/>
          <a:ext cx="2451100" cy="1028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320040</xdr:colOff>
      <xdr:row>15</xdr:row>
      <xdr:rowOff>38101</xdr:rowOff>
    </xdr:from>
    <xdr:to>
      <xdr:col>1</xdr:col>
      <xdr:colOff>811530</xdr:colOff>
      <xdr:row>19</xdr:row>
      <xdr:rowOff>88275</xdr:rowOff>
    </xdr:to>
    <xdr:pic>
      <xdr:nvPicPr>
        <xdr:cNvPr id="2" name="Picture 1">
          <a:extLst>
            <a:ext uri="{FF2B5EF4-FFF2-40B4-BE49-F238E27FC236}">
              <a16:creationId xmlns:a16="http://schemas.microsoft.com/office/drawing/2014/main" id="{955208DE-16A5-4F8B-9962-16B3776DA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3604261"/>
          <a:ext cx="2023110" cy="84265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D3" sqref="D3:H4"/>
    </sheetView>
  </sheetViews>
  <sheetFormatPr baseColWidth="10" defaultColWidth="11.1640625" defaultRowHeight="15" customHeight="1" x14ac:dyDescent="0.2"/>
  <cols>
    <col min="1" max="26" width="10.6640625" customWidth="1"/>
  </cols>
  <sheetData>
    <row r="1" spans="1:26" ht="15"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5" customHeight="1" x14ac:dyDescent="0.2">
      <c r="A3" s="1"/>
      <c r="B3" s="1"/>
      <c r="C3" s="1"/>
      <c r="D3" s="89" t="s">
        <v>105</v>
      </c>
      <c r="E3" s="89"/>
      <c r="F3" s="89"/>
      <c r="G3" s="89"/>
      <c r="H3" s="89"/>
      <c r="I3" s="1"/>
      <c r="J3" s="1"/>
      <c r="K3" s="1"/>
      <c r="L3" s="1"/>
      <c r="M3" s="1"/>
      <c r="N3" s="1"/>
      <c r="O3" s="1"/>
      <c r="P3" s="1"/>
      <c r="Q3" s="1"/>
      <c r="R3" s="1"/>
      <c r="S3" s="1"/>
      <c r="T3" s="1"/>
      <c r="U3" s="1"/>
      <c r="V3" s="1"/>
      <c r="W3" s="1"/>
      <c r="X3" s="1"/>
      <c r="Y3" s="1"/>
      <c r="Z3" s="1"/>
    </row>
    <row r="4" spans="1:26" ht="15" customHeight="1" x14ac:dyDescent="0.2">
      <c r="A4" s="1"/>
      <c r="B4" s="1"/>
      <c r="C4" s="1"/>
      <c r="D4" s="89"/>
      <c r="E4" s="89"/>
      <c r="F4" s="89"/>
      <c r="G4" s="89"/>
      <c r="H4" s="89"/>
      <c r="I4" s="1"/>
      <c r="J4" s="1"/>
      <c r="K4" s="1"/>
      <c r="L4" s="1"/>
      <c r="M4" s="1"/>
      <c r="N4" s="1"/>
      <c r="O4" s="1"/>
      <c r="P4" s="1"/>
      <c r="Q4" s="1"/>
      <c r="R4" s="1"/>
      <c r="S4" s="1"/>
      <c r="T4" s="1"/>
      <c r="U4" s="1"/>
      <c r="V4" s="1"/>
      <c r="W4" s="1"/>
      <c r="X4" s="1"/>
      <c r="Y4" s="1"/>
      <c r="Z4" s="1"/>
    </row>
    <row r="5" spans="1:26" ht="15" customHeight="1" x14ac:dyDescent="0.2">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2">
      <c r="A6" s="1"/>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2">
      <c r="A7" s="2" t="s">
        <v>0</v>
      </c>
      <c r="B7" s="3"/>
      <c r="C7" s="3"/>
      <c r="D7" s="3"/>
      <c r="E7" s="3"/>
      <c r="F7" s="1"/>
      <c r="G7" s="1"/>
      <c r="H7" s="1"/>
      <c r="I7" s="1"/>
      <c r="J7" s="1"/>
      <c r="K7" s="1"/>
      <c r="L7" s="1"/>
      <c r="M7" s="1"/>
      <c r="N7" s="1"/>
      <c r="O7" s="1"/>
      <c r="P7" s="1"/>
      <c r="Q7" s="1"/>
      <c r="R7" s="1"/>
      <c r="S7" s="1"/>
      <c r="T7" s="1"/>
      <c r="U7" s="1"/>
      <c r="V7" s="1"/>
      <c r="W7" s="1"/>
      <c r="X7" s="1"/>
      <c r="Y7" s="1"/>
      <c r="Z7" s="1"/>
    </row>
    <row r="8" spans="1:26" ht="15" customHeight="1" x14ac:dyDescent="0.2">
      <c r="A8" s="4" t="s">
        <v>1</v>
      </c>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2">
      <c r="A9" s="4" t="s">
        <v>2</v>
      </c>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4" t="s">
        <v>3</v>
      </c>
      <c r="B10" s="1"/>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2">
      <c r="A11" s="38" t="s">
        <v>113</v>
      </c>
      <c r="B11" s="1"/>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2">
      <c r="A12" s="4" t="s">
        <v>4</v>
      </c>
      <c r="B12" s="1"/>
      <c r="C12" s="1"/>
      <c r="D12" s="1"/>
      <c r="E12" s="1"/>
      <c r="F12" s="1"/>
      <c r="G12" s="6" t="s">
        <v>106</v>
      </c>
      <c r="H12" s="33"/>
      <c r="I12" s="1"/>
      <c r="J12" s="1"/>
      <c r="K12" s="1"/>
      <c r="L12" s="1"/>
      <c r="M12" s="1"/>
      <c r="N12" s="1"/>
      <c r="O12" s="1"/>
      <c r="P12" s="1"/>
      <c r="Q12" s="1"/>
      <c r="R12" s="1"/>
      <c r="S12" s="1"/>
      <c r="T12" s="1"/>
      <c r="U12" s="1"/>
      <c r="V12" s="1"/>
      <c r="W12" s="1"/>
      <c r="X12" s="1"/>
      <c r="Y12" s="1"/>
      <c r="Z12" s="1"/>
    </row>
    <row r="13" spans="1:26" ht="15" customHeight="1" x14ac:dyDescent="0.2">
      <c r="A13" s="4" t="s">
        <v>5</v>
      </c>
      <c r="B13" s="1"/>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2">
      <c r="A17" s="8" t="s">
        <v>114</v>
      </c>
      <c r="B17" s="1"/>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Ty3zGpkFPwcAXXNhg/W4zW4V9YcUd7s0haYTNUFuOF/4LHlWJQsg6IFYnFDEO4lN1X+zPm7f22y/z0dNxKgn2w==" saltValue="dui4TAUCX3QrtdeyyjeLjQ==" spinCount="100000" sheet="1" objects="1" scenarios="1"/>
  <mergeCells count="1">
    <mergeCell ref="D3:H4"/>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showGridLines="0" workbookViewId="0">
      <selection activeCell="A2" sqref="A2"/>
    </sheetView>
  </sheetViews>
  <sheetFormatPr baseColWidth="10" defaultColWidth="11.1640625" defaultRowHeight="15" customHeight="1" x14ac:dyDescent="0.2"/>
  <cols>
    <col min="1" max="1" width="10.6640625" customWidth="1"/>
    <col min="2" max="2" width="40" customWidth="1"/>
    <col min="3" max="3" width="21.83203125" customWidth="1"/>
    <col min="4" max="4" width="18.33203125" customWidth="1"/>
    <col min="5" max="6" width="10.6640625" customWidth="1"/>
    <col min="7" max="7" width="13.6640625" bestFit="1" customWidth="1"/>
    <col min="8" max="26" width="10.6640625" customWidth="1"/>
  </cols>
  <sheetData>
    <row r="1" spans="1:26" s="36" customFormat="1" ht="31.25" customHeight="1" x14ac:dyDescent="0.25">
      <c r="A1" s="43" t="s">
        <v>109</v>
      </c>
      <c r="B1"/>
      <c r="C1" s="92" t="s">
        <v>110</v>
      </c>
      <c r="D1" s="92"/>
      <c r="E1" s="92"/>
      <c r="F1" s="92"/>
      <c r="G1" s="92"/>
      <c r="H1"/>
      <c r="I1"/>
      <c r="J1"/>
      <c r="K1"/>
      <c r="L1"/>
      <c r="M1"/>
      <c r="N1"/>
      <c r="O1"/>
      <c r="P1"/>
    </row>
    <row r="3" spans="1:26" ht="15" customHeight="1" x14ac:dyDescent="0.2">
      <c r="E3" s="39" t="s">
        <v>116</v>
      </c>
    </row>
    <row r="4" spans="1:26" ht="16" x14ac:dyDescent="0.2">
      <c r="A4" s="2" t="s">
        <v>0</v>
      </c>
      <c r="B4" s="3"/>
      <c r="C4" s="3"/>
      <c r="D4" s="3"/>
      <c r="E4" s="1"/>
      <c r="F4" s="1"/>
      <c r="G4" s="1"/>
      <c r="H4" s="1"/>
      <c r="I4" s="1"/>
      <c r="J4" s="1"/>
      <c r="K4" s="1"/>
      <c r="L4" s="1"/>
      <c r="M4" s="1"/>
      <c r="N4" s="1"/>
      <c r="O4" s="1"/>
      <c r="P4" s="1"/>
      <c r="Q4" s="1"/>
      <c r="R4" s="1"/>
      <c r="S4" s="1"/>
      <c r="T4" s="1"/>
      <c r="U4" s="1"/>
      <c r="V4" s="1"/>
      <c r="W4" s="1"/>
      <c r="X4" s="1"/>
      <c r="Y4" s="1"/>
      <c r="Z4" s="1"/>
    </row>
    <row r="5" spans="1:26" ht="16" x14ac:dyDescent="0.2">
      <c r="A5" s="4" t="s">
        <v>6</v>
      </c>
      <c r="B5" s="1"/>
      <c r="C5" s="1"/>
      <c r="D5" s="1"/>
      <c r="E5" s="1"/>
      <c r="F5" s="1"/>
      <c r="G5" s="1"/>
      <c r="H5" s="1"/>
      <c r="I5" s="1"/>
      <c r="J5" s="1"/>
      <c r="K5" s="1"/>
      <c r="L5" s="1"/>
      <c r="M5" s="1"/>
      <c r="N5" s="1"/>
      <c r="O5" s="1"/>
      <c r="P5" s="1"/>
      <c r="Q5" s="1"/>
      <c r="R5" s="1"/>
      <c r="S5" s="1"/>
      <c r="T5" s="1"/>
      <c r="U5" s="1"/>
      <c r="V5" s="1"/>
      <c r="W5" s="1"/>
      <c r="X5" s="1"/>
      <c r="Y5" s="1"/>
      <c r="Z5" s="1"/>
    </row>
    <row r="6" spans="1:26" ht="16" x14ac:dyDescent="0.2">
      <c r="A6" s="4" t="s">
        <v>7</v>
      </c>
      <c r="B6" s="1"/>
      <c r="C6" s="1"/>
      <c r="D6" s="1"/>
      <c r="E6" s="1"/>
      <c r="F6" s="1"/>
      <c r="G6" s="1"/>
      <c r="H6" s="1"/>
      <c r="I6" s="1"/>
      <c r="J6" s="1"/>
      <c r="K6" s="1"/>
      <c r="L6" s="1"/>
      <c r="M6" s="1"/>
      <c r="N6" s="1"/>
      <c r="O6" s="1"/>
      <c r="P6" s="1"/>
      <c r="Q6" s="1"/>
      <c r="R6" s="1"/>
      <c r="S6" s="1"/>
      <c r="T6" s="1"/>
      <c r="U6" s="1"/>
      <c r="V6" s="1"/>
      <c r="W6" s="1"/>
      <c r="X6" s="1"/>
      <c r="Y6" s="1"/>
      <c r="Z6" s="1"/>
    </row>
    <row r="7" spans="1:26" ht="25.75" customHeight="1" x14ac:dyDescent="0.2">
      <c r="A7" s="93" t="s">
        <v>104</v>
      </c>
      <c r="B7" s="93"/>
      <c r="C7" s="93"/>
      <c r="D7" s="93"/>
      <c r="E7" s="93"/>
      <c r="F7" s="93"/>
      <c r="G7" s="93"/>
      <c r="H7" s="40"/>
      <c r="I7" s="1"/>
      <c r="J7" s="1"/>
      <c r="K7" s="1"/>
      <c r="L7" s="1"/>
      <c r="M7" s="1"/>
      <c r="N7" s="1"/>
      <c r="O7" s="1"/>
      <c r="P7" s="1"/>
      <c r="Q7" s="1"/>
      <c r="R7" s="1"/>
      <c r="S7" s="1"/>
      <c r="T7" s="1"/>
      <c r="U7" s="1"/>
      <c r="V7" s="1"/>
      <c r="W7" s="1"/>
      <c r="X7" s="1"/>
      <c r="Y7" s="1"/>
      <c r="Z7" s="1"/>
    </row>
    <row r="8" spans="1:26" ht="16" x14ac:dyDescent="0.2">
      <c r="A8" s="5"/>
      <c r="B8" s="1"/>
      <c r="C8" s="1"/>
      <c r="D8" s="1"/>
      <c r="E8" s="1"/>
      <c r="F8" s="1"/>
      <c r="G8" s="1"/>
      <c r="H8" s="1"/>
      <c r="I8" s="1"/>
      <c r="J8" s="1"/>
      <c r="K8" s="1"/>
      <c r="L8" s="1"/>
      <c r="M8" s="1"/>
      <c r="N8" s="1"/>
      <c r="O8" s="1"/>
      <c r="P8" s="1"/>
      <c r="Q8" s="1"/>
      <c r="R8" s="1"/>
      <c r="S8" s="1"/>
      <c r="T8" s="1"/>
      <c r="U8" s="1"/>
      <c r="V8" s="1"/>
      <c r="W8" s="1"/>
      <c r="X8" s="1"/>
      <c r="Y8" s="1"/>
      <c r="Z8" s="1"/>
    </row>
    <row r="9" spans="1:26" ht="16" x14ac:dyDescent="0.2">
      <c r="A9" s="2" t="s">
        <v>8</v>
      </c>
      <c r="B9" s="3"/>
      <c r="C9" s="3"/>
      <c r="D9" s="1"/>
      <c r="E9" s="1"/>
      <c r="F9" s="1"/>
      <c r="G9" s="1"/>
      <c r="H9" s="1"/>
      <c r="I9" s="1"/>
      <c r="J9" s="1"/>
      <c r="K9" s="1"/>
      <c r="L9" s="1"/>
      <c r="M9" s="1"/>
      <c r="N9" s="1"/>
      <c r="O9" s="1"/>
      <c r="P9" s="1"/>
      <c r="Q9" s="1"/>
      <c r="R9" s="1"/>
      <c r="S9" s="1"/>
      <c r="T9" s="1"/>
      <c r="U9" s="1"/>
      <c r="V9" s="1"/>
      <c r="W9" s="1"/>
      <c r="X9" s="1"/>
      <c r="Y9" s="1"/>
      <c r="Z9" s="1"/>
    </row>
    <row r="10" spans="1:26" ht="16" x14ac:dyDescent="0.2">
      <c r="A10" s="4" t="s">
        <v>9</v>
      </c>
      <c r="B10" s="7"/>
      <c r="C10" s="67" t="s">
        <v>115</v>
      </c>
      <c r="D10" s="1"/>
      <c r="E10" s="1"/>
      <c r="F10" s="1"/>
      <c r="G10" s="1"/>
      <c r="H10" s="1"/>
      <c r="I10" s="1"/>
      <c r="J10" s="1"/>
      <c r="K10" s="1"/>
      <c r="L10" s="1"/>
      <c r="M10" s="1"/>
      <c r="N10" s="1"/>
      <c r="O10" s="1"/>
      <c r="P10" s="1"/>
      <c r="Q10" s="1"/>
      <c r="R10" s="1"/>
      <c r="S10" s="1"/>
      <c r="T10" s="1"/>
      <c r="U10" s="1"/>
      <c r="V10" s="1"/>
      <c r="W10" s="1"/>
      <c r="X10" s="1"/>
      <c r="Y10" s="1"/>
      <c r="Z10" s="1"/>
    </row>
    <row r="11" spans="1:26" ht="16" x14ac:dyDescent="0.2">
      <c r="A11" s="4" t="s">
        <v>10</v>
      </c>
      <c r="B11" s="1"/>
      <c r="C11" s="68" t="s">
        <v>11</v>
      </c>
      <c r="D11" s="1"/>
      <c r="E11" s="1"/>
      <c r="F11" s="1"/>
      <c r="G11" s="1"/>
      <c r="H11" s="1"/>
      <c r="I11" s="1"/>
      <c r="J11" s="1"/>
      <c r="K11" s="1"/>
      <c r="L11" s="1"/>
      <c r="M11" s="1"/>
      <c r="N11" s="1"/>
      <c r="O11" s="1"/>
      <c r="P11" s="1"/>
      <c r="Q11" s="1"/>
      <c r="R11" s="1"/>
      <c r="S11" s="1"/>
      <c r="T11" s="1"/>
      <c r="U11" s="1"/>
      <c r="V11" s="1"/>
      <c r="W11" s="1"/>
      <c r="X11" s="1"/>
      <c r="Y11" s="1"/>
      <c r="Z11" s="1"/>
    </row>
    <row r="12" spans="1:26" ht="16"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 x14ac:dyDescent="0.2">
      <c r="A14" s="2" t="s">
        <v>12</v>
      </c>
      <c r="B14" s="3"/>
      <c r="C14" s="3"/>
      <c r="D14" s="1"/>
      <c r="E14" s="1"/>
      <c r="F14" s="1"/>
      <c r="G14" s="1"/>
      <c r="H14" s="1"/>
      <c r="I14" s="1"/>
      <c r="J14" s="1"/>
      <c r="K14" s="1"/>
      <c r="L14" s="1"/>
      <c r="M14" s="1"/>
      <c r="N14" s="1"/>
      <c r="O14" s="1"/>
      <c r="P14" s="1"/>
      <c r="Q14" s="1"/>
      <c r="R14" s="1"/>
      <c r="S14" s="1"/>
      <c r="T14" s="1"/>
      <c r="U14" s="1"/>
      <c r="V14" s="1"/>
      <c r="W14" s="1"/>
      <c r="X14" s="1"/>
      <c r="Y14" s="1"/>
      <c r="Z14" s="1"/>
    </row>
    <row r="15" spans="1:26" ht="16" x14ac:dyDescent="0.2">
      <c r="A15" s="4" t="s">
        <v>13</v>
      </c>
      <c r="B15" s="7"/>
      <c r="C15" s="55">
        <v>9000000</v>
      </c>
      <c r="D15" s="1"/>
      <c r="E15" s="1"/>
      <c r="F15" s="1"/>
      <c r="G15" s="1"/>
      <c r="H15" s="1"/>
      <c r="I15" s="1"/>
      <c r="J15" s="1"/>
      <c r="K15" s="1"/>
      <c r="L15" s="1"/>
      <c r="M15" s="1"/>
      <c r="N15" s="1"/>
      <c r="O15" s="1"/>
      <c r="P15" s="1"/>
      <c r="Q15" s="1"/>
      <c r="R15" s="1"/>
      <c r="S15" s="1"/>
      <c r="T15" s="1"/>
      <c r="U15" s="1"/>
      <c r="V15" s="1"/>
      <c r="W15" s="1"/>
      <c r="X15" s="1"/>
      <c r="Y15" s="1"/>
      <c r="Z15" s="1"/>
    </row>
    <row r="16" spans="1:26" ht="16" x14ac:dyDescent="0.2">
      <c r="A16" s="4" t="s">
        <v>14</v>
      </c>
      <c r="B16" s="7"/>
      <c r="C16" s="55">
        <v>3000000</v>
      </c>
      <c r="D16" s="1"/>
      <c r="E16" s="91" t="s">
        <v>112</v>
      </c>
      <c r="F16" s="91"/>
      <c r="G16" s="91"/>
      <c r="H16" s="1"/>
      <c r="I16" s="1"/>
      <c r="J16" s="1"/>
      <c r="K16" s="1"/>
      <c r="L16" s="1"/>
      <c r="M16" s="1"/>
      <c r="N16" s="1"/>
      <c r="O16" s="1"/>
      <c r="P16" s="1"/>
      <c r="Q16" s="1"/>
      <c r="R16" s="1"/>
      <c r="S16" s="1"/>
      <c r="T16" s="1"/>
      <c r="U16" s="1"/>
      <c r="V16" s="1"/>
      <c r="W16" s="1"/>
      <c r="X16" s="1"/>
      <c r="Y16" s="1"/>
      <c r="Z16" s="1"/>
    </row>
    <row r="17" spans="1:26" ht="16" x14ac:dyDescent="0.2">
      <c r="A17" s="8" t="s">
        <v>15</v>
      </c>
      <c r="B17" s="1"/>
      <c r="C17" s="1">
        <f>C15/C16</f>
        <v>3</v>
      </c>
      <c r="D17" s="1"/>
      <c r="E17" s="91"/>
      <c r="F17" s="91"/>
      <c r="G17" s="91"/>
      <c r="H17" s="1"/>
      <c r="I17" s="1"/>
      <c r="J17" s="1"/>
      <c r="K17" s="1"/>
      <c r="L17" s="1"/>
      <c r="M17" s="1"/>
      <c r="N17" s="1"/>
      <c r="O17" s="1"/>
      <c r="P17" s="1"/>
      <c r="Q17" s="1"/>
      <c r="R17" s="1"/>
      <c r="S17" s="1"/>
      <c r="T17" s="1"/>
      <c r="U17" s="1"/>
      <c r="V17" s="1"/>
      <c r="W17" s="1"/>
      <c r="X17" s="1"/>
      <c r="Y17" s="1"/>
      <c r="Z17" s="1"/>
    </row>
    <row r="18" spans="1:26" ht="1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 x14ac:dyDescent="0.2">
      <c r="A19" s="2" t="str">
        <f>$C$1&amp;" - Base case"</f>
        <v>Insert Your Company Name - Base case</v>
      </c>
      <c r="B19" s="3"/>
      <c r="C19" s="2" t="s">
        <v>16</v>
      </c>
      <c r="D19" s="8"/>
      <c r="E19" s="9" t="s">
        <v>17</v>
      </c>
      <c r="F19" s="10"/>
      <c r="G19" s="10"/>
      <c r="H19" s="1"/>
      <c r="I19" s="1"/>
      <c r="J19" s="1"/>
      <c r="K19" s="1"/>
      <c r="L19" s="1"/>
      <c r="M19" s="1"/>
      <c r="N19" s="1"/>
      <c r="O19" s="1"/>
      <c r="P19" s="1"/>
      <c r="Q19" s="1"/>
      <c r="R19" s="1"/>
      <c r="S19" s="1"/>
      <c r="T19" s="1"/>
      <c r="U19" s="1"/>
      <c r="V19" s="1"/>
      <c r="W19" s="1"/>
      <c r="X19" s="1"/>
      <c r="Y19" s="1"/>
      <c r="Z19" s="1"/>
    </row>
    <row r="20" spans="1:26" ht="16" x14ac:dyDescent="0.2">
      <c r="A20" s="4" t="s">
        <v>18</v>
      </c>
      <c r="B20" s="7"/>
      <c r="C20" s="55">
        <v>1000000</v>
      </c>
      <c r="D20" s="8"/>
      <c r="E20" s="11"/>
      <c r="F20" s="11"/>
      <c r="G20" s="11"/>
      <c r="H20" s="1"/>
      <c r="I20" s="1"/>
      <c r="J20" s="1"/>
      <c r="K20" s="1"/>
      <c r="L20" s="1"/>
      <c r="M20" s="1"/>
      <c r="N20" s="1"/>
      <c r="O20" s="1"/>
      <c r="P20" s="1"/>
      <c r="Q20" s="1"/>
      <c r="R20" s="1"/>
      <c r="S20" s="1"/>
      <c r="T20" s="1"/>
      <c r="U20" s="1"/>
      <c r="V20" s="1"/>
      <c r="W20" s="1"/>
      <c r="X20" s="1"/>
      <c r="Y20" s="1"/>
      <c r="Z20" s="1"/>
    </row>
    <row r="21" spans="1:26" ht="16" x14ac:dyDescent="0.2">
      <c r="A21" s="4" t="s">
        <v>19</v>
      </c>
      <c r="B21" s="7"/>
      <c r="C21" s="69">
        <v>0.5</v>
      </c>
      <c r="D21" s="8"/>
      <c r="E21" s="12" t="s">
        <v>20</v>
      </c>
      <c r="F21" s="13"/>
      <c r="G21" s="37">
        <f>C20*C$17*C21</f>
        <v>1500000</v>
      </c>
      <c r="H21" s="1"/>
      <c r="I21" s="1"/>
      <c r="J21" s="1"/>
      <c r="K21" s="1"/>
      <c r="L21" s="1"/>
      <c r="M21" s="1"/>
      <c r="N21" s="1"/>
      <c r="O21" s="1"/>
      <c r="P21" s="1"/>
      <c r="Q21" s="1"/>
      <c r="R21" s="1"/>
      <c r="S21" s="1"/>
      <c r="T21" s="1"/>
      <c r="U21" s="1"/>
      <c r="V21" s="1"/>
      <c r="W21" s="1"/>
      <c r="X21" s="1"/>
      <c r="Y21" s="1"/>
      <c r="Z21" s="1"/>
    </row>
    <row r="22" spans="1:26" ht="16" x14ac:dyDescent="0.2">
      <c r="A22" s="14"/>
      <c r="B22" s="15"/>
      <c r="C22" s="15"/>
      <c r="D22" s="15"/>
      <c r="E22" s="8"/>
      <c r="F22" s="8"/>
      <c r="G22" s="1"/>
      <c r="H22" s="1"/>
      <c r="I22" s="1"/>
      <c r="J22" s="1"/>
      <c r="K22" s="1"/>
      <c r="L22" s="1"/>
      <c r="M22" s="1"/>
      <c r="N22" s="1"/>
      <c r="O22" s="1"/>
      <c r="P22" s="1"/>
      <c r="Q22" s="1"/>
      <c r="R22" s="1"/>
      <c r="S22" s="1"/>
      <c r="T22" s="1"/>
      <c r="U22" s="1"/>
      <c r="V22" s="1"/>
      <c r="W22" s="1"/>
      <c r="X22" s="1"/>
      <c r="Y22" s="1"/>
      <c r="Z22" s="1"/>
    </row>
    <row r="23" spans="1:26" ht="16" x14ac:dyDescent="0.2">
      <c r="A23" s="8"/>
      <c r="B23" s="8"/>
      <c r="C23" s="8"/>
      <c r="D23" s="8"/>
      <c r="E23" s="8"/>
      <c r="F23" s="8"/>
      <c r="G23" s="1"/>
      <c r="H23" s="1"/>
      <c r="I23" s="1"/>
      <c r="J23" s="1"/>
      <c r="K23" s="1"/>
      <c r="L23" s="1"/>
      <c r="M23" s="1"/>
      <c r="N23" s="1"/>
      <c r="O23" s="1"/>
      <c r="P23" s="1"/>
      <c r="Q23" s="1"/>
      <c r="R23" s="1"/>
      <c r="S23" s="1"/>
      <c r="T23" s="1"/>
      <c r="U23" s="1"/>
      <c r="V23" s="1"/>
      <c r="W23" s="1"/>
      <c r="X23" s="1"/>
      <c r="Y23" s="1"/>
      <c r="Z23" s="1"/>
    </row>
    <row r="24" spans="1:26" ht="16" x14ac:dyDescent="0.2">
      <c r="A24" s="2" t="str">
        <f>$C$1&amp;" - Low case"</f>
        <v>Insert Your Company Name - Low case</v>
      </c>
      <c r="B24" s="3"/>
      <c r="C24" s="2" t="s">
        <v>16</v>
      </c>
      <c r="D24" s="8"/>
      <c r="E24" s="9" t="s">
        <v>17</v>
      </c>
      <c r="F24" s="10"/>
      <c r="G24" s="10"/>
      <c r="H24" s="1"/>
      <c r="I24" s="1"/>
      <c r="J24" s="1"/>
      <c r="K24" s="1"/>
      <c r="L24" s="1"/>
      <c r="M24" s="1"/>
      <c r="N24" s="1"/>
      <c r="O24" s="1"/>
      <c r="P24" s="1"/>
      <c r="Q24" s="1"/>
      <c r="R24" s="1"/>
      <c r="S24" s="1"/>
      <c r="T24" s="1"/>
      <c r="U24" s="1"/>
      <c r="V24" s="1"/>
      <c r="W24" s="1"/>
      <c r="X24" s="1"/>
      <c r="Y24" s="1"/>
      <c r="Z24" s="1"/>
    </row>
    <row r="25" spans="1:26" ht="16" x14ac:dyDescent="0.2">
      <c r="A25" s="4" t="s">
        <v>18</v>
      </c>
      <c r="B25" s="7"/>
      <c r="C25" s="55">
        <v>500000</v>
      </c>
      <c r="D25" s="8"/>
      <c r="E25" s="11"/>
      <c r="F25" s="11"/>
      <c r="G25" s="11"/>
      <c r="H25" s="1"/>
      <c r="I25" s="1"/>
      <c r="J25" s="1"/>
      <c r="K25" s="1"/>
      <c r="L25" s="1"/>
      <c r="M25" s="1"/>
      <c r="N25" s="1"/>
      <c r="O25" s="1"/>
      <c r="P25" s="1"/>
      <c r="Q25" s="1"/>
      <c r="R25" s="1"/>
      <c r="S25" s="1"/>
      <c r="T25" s="1"/>
      <c r="U25" s="1"/>
      <c r="V25" s="1"/>
      <c r="W25" s="1"/>
      <c r="X25" s="1"/>
      <c r="Y25" s="1"/>
      <c r="Z25" s="1"/>
    </row>
    <row r="26" spans="1:26" ht="16" x14ac:dyDescent="0.2">
      <c r="A26" s="4" t="s">
        <v>19</v>
      </c>
      <c r="B26" s="7"/>
      <c r="C26" s="69">
        <v>0.5</v>
      </c>
      <c r="D26" s="8"/>
      <c r="E26" s="12" t="s">
        <v>20</v>
      </c>
      <c r="F26" s="13"/>
      <c r="G26" s="37">
        <f>C25*C$17*C26</f>
        <v>750000</v>
      </c>
      <c r="H26" s="1"/>
      <c r="I26" s="1"/>
      <c r="J26" s="1"/>
      <c r="K26" s="1"/>
      <c r="L26" s="1"/>
      <c r="M26" s="1"/>
      <c r="N26" s="1"/>
      <c r="O26" s="1"/>
      <c r="P26" s="1"/>
      <c r="Q26" s="1"/>
      <c r="R26" s="1"/>
      <c r="S26" s="1"/>
      <c r="T26" s="1"/>
      <c r="U26" s="1"/>
      <c r="V26" s="1"/>
      <c r="W26" s="1"/>
      <c r="X26" s="1"/>
      <c r="Y26" s="1"/>
      <c r="Z26" s="1"/>
    </row>
    <row r="27" spans="1:26" ht="16" x14ac:dyDescent="0.2">
      <c r="A27" s="14"/>
      <c r="B27" s="15"/>
      <c r="C27" s="15"/>
      <c r="D27" s="15"/>
      <c r="E27" s="8"/>
      <c r="F27" s="8"/>
      <c r="G27" s="1"/>
      <c r="H27" s="1"/>
      <c r="I27" s="1"/>
      <c r="J27" s="1"/>
      <c r="K27" s="1"/>
      <c r="L27" s="1"/>
      <c r="M27" s="1"/>
      <c r="N27" s="1"/>
      <c r="O27" s="1"/>
      <c r="P27" s="1"/>
      <c r="Q27" s="1"/>
      <c r="R27" s="1"/>
      <c r="S27" s="1"/>
      <c r="T27" s="1"/>
      <c r="U27" s="1"/>
      <c r="V27" s="1"/>
      <c r="W27" s="1"/>
      <c r="X27" s="1"/>
      <c r="Y27" s="1"/>
      <c r="Z27" s="1"/>
    </row>
    <row r="28" spans="1:26" ht="1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 x14ac:dyDescent="0.2">
      <c r="A29" s="2" t="str">
        <f>$C$1&amp;" - High case"</f>
        <v>Insert Your Company Name - High case</v>
      </c>
      <c r="B29" s="3"/>
      <c r="C29" s="2" t="s">
        <v>16</v>
      </c>
      <c r="D29" s="8"/>
      <c r="E29" s="9" t="s">
        <v>17</v>
      </c>
      <c r="F29" s="10"/>
      <c r="G29" s="10"/>
      <c r="H29" s="1"/>
      <c r="I29" s="1"/>
      <c r="J29" s="1"/>
      <c r="K29" s="1"/>
      <c r="L29" s="1"/>
      <c r="M29" s="1"/>
      <c r="N29" s="1"/>
      <c r="O29" s="1"/>
      <c r="P29" s="1"/>
      <c r="Q29" s="1"/>
      <c r="R29" s="1"/>
      <c r="S29" s="1"/>
      <c r="T29" s="1"/>
      <c r="U29" s="1"/>
      <c r="V29" s="1"/>
      <c r="W29" s="1"/>
      <c r="X29" s="1"/>
      <c r="Y29" s="1"/>
      <c r="Z29" s="1"/>
    </row>
    <row r="30" spans="1:26" ht="16" x14ac:dyDescent="0.2">
      <c r="A30" s="4" t="s">
        <v>18</v>
      </c>
      <c r="B30" s="7"/>
      <c r="C30" s="55">
        <v>1500000</v>
      </c>
      <c r="D30" s="8"/>
      <c r="E30" s="11"/>
      <c r="F30" s="11"/>
      <c r="G30" s="11"/>
      <c r="H30" s="1"/>
      <c r="I30" s="1"/>
      <c r="J30" s="1"/>
      <c r="K30" s="1"/>
      <c r="L30" s="1"/>
      <c r="M30" s="1"/>
      <c r="N30" s="1"/>
      <c r="O30" s="1"/>
      <c r="P30" s="1"/>
      <c r="Q30" s="1"/>
      <c r="R30" s="1"/>
      <c r="S30" s="1"/>
      <c r="T30" s="1"/>
      <c r="U30" s="1"/>
      <c r="V30" s="1"/>
      <c r="W30" s="1"/>
      <c r="X30" s="1"/>
      <c r="Y30" s="1"/>
      <c r="Z30" s="1"/>
    </row>
    <row r="31" spans="1:26" ht="16" x14ac:dyDescent="0.2">
      <c r="A31" s="4" t="s">
        <v>19</v>
      </c>
      <c r="B31" s="7"/>
      <c r="C31" s="69">
        <v>0.5</v>
      </c>
      <c r="D31" s="8"/>
      <c r="E31" s="12" t="s">
        <v>20</v>
      </c>
      <c r="F31" s="13"/>
      <c r="G31" s="37">
        <f>C30*C$17*C31</f>
        <v>2250000</v>
      </c>
      <c r="H31" s="1"/>
      <c r="I31" s="1"/>
      <c r="J31" s="1"/>
      <c r="K31" s="1"/>
      <c r="L31" s="1"/>
      <c r="M31" s="1"/>
      <c r="N31" s="1"/>
      <c r="O31" s="1"/>
      <c r="P31" s="1"/>
      <c r="Q31" s="1"/>
      <c r="R31" s="1"/>
      <c r="S31" s="1"/>
      <c r="T31" s="1"/>
      <c r="U31" s="1"/>
      <c r="V31" s="1"/>
      <c r="W31" s="1"/>
      <c r="X31" s="1"/>
      <c r="Y31" s="1"/>
      <c r="Z31" s="1"/>
    </row>
    <row r="32" spans="1:26" ht="1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s="36" customFormat="1" ht="15.75" customHeight="1" x14ac:dyDescent="0.15"/>
    <row r="35" spans="1:26" s="36" customFormat="1" ht="15.75" customHeight="1" x14ac:dyDescent="0.25">
      <c r="A35" s="41" t="s">
        <v>107</v>
      </c>
      <c r="B35" s="35"/>
    </row>
    <row r="36" spans="1:26" s="36" customFormat="1" ht="15.75" customHeight="1" x14ac:dyDescent="0.15"/>
    <row r="37" spans="1:26" s="36" customFormat="1" ht="15.75" customHeight="1" x14ac:dyDescent="0.15">
      <c r="C37" s="90" t="s">
        <v>108</v>
      </c>
      <c r="D37" s="90"/>
      <c r="E37" s="90"/>
      <c r="F37" s="90"/>
      <c r="G37" s="90"/>
    </row>
    <row r="38" spans="1:26" s="36" customFormat="1" ht="15.75" customHeight="1" x14ac:dyDescent="0.15">
      <c r="C38" s="90"/>
      <c r="D38" s="90"/>
      <c r="E38" s="90"/>
      <c r="F38" s="90"/>
      <c r="G38" s="90"/>
    </row>
    <row r="39" spans="1:26" s="36" customFormat="1" ht="15.75" customHeight="1" x14ac:dyDescent="0.15"/>
    <row r="40" spans="1:26" ht="1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6"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sheetProtection algorithmName="SHA-512" hashValue="Ah3qT/EroF940YzTrQ14fgMyBQLaBUe59SlFcwUYc0Q5qsA43do9Eq/XhxKdcUOq6mlEQ2a5EOXzlTVyl/FI1g==" saltValue="5xmrokXaPP9pb2tCyWyERQ==" spinCount="100000" sheet="1" objects="1" scenarios="1" formatCells="0" formatColumns="0" formatRows="0" insertColumns="0" insertRows="0" insertHyperlinks="0"/>
  <mergeCells count="4">
    <mergeCell ref="C37:G38"/>
    <mergeCell ref="E16:G17"/>
    <mergeCell ref="C1:G1"/>
    <mergeCell ref="A7:G7"/>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showGridLines="0" workbookViewId="0">
      <selection activeCell="C10" sqref="C10"/>
    </sheetView>
  </sheetViews>
  <sheetFormatPr baseColWidth="10" defaultColWidth="11.1640625" defaultRowHeight="15" customHeight="1" x14ac:dyDescent="0.2"/>
  <cols>
    <col min="1" max="1" width="10.6640625" customWidth="1"/>
    <col min="2" max="2" width="43.6640625" customWidth="1"/>
    <col min="3" max="3" width="15.33203125" customWidth="1"/>
    <col min="4" max="4" width="13.6640625" customWidth="1"/>
    <col min="5" max="8" width="10.6640625" customWidth="1"/>
    <col min="9" max="9" width="16.1640625" customWidth="1"/>
    <col min="10" max="26" width="10.6640625" customWidth="1"/>
  </cols>
  <sheetData>
    <row r="1" spans="1:26" s="36" customFormat="1" ht="31.25" customHeight="1" x14ac:dyDescent="0.25">
      <c r="A1" s="43" t="s">
        <v>109</v>
      </c>
      <c r="B1"/>
      <c r="C1" s="92" t="s">
        <v>110</v>
      </c>
      <c r="D1" s="92"/>
      <c r="E1" s="92"/>
      <c r="F1" s="92"/>
      <c r="G1" s="92"/>
      <c r="H1" s="92"/>
      <c r="I1" s="92"/>
      <c r="J1"/>
      <c r="K1"/>
      <c r="L1"/>
      <c r="M1"/>
      <c r="N1"/>
      <c r="O1"/>
      <c r="P1"/>
    </row>
    <row r="4" spans="1:26" ht="16" x14ac:dyDescent="0.2">
      <c r="A4" s="2" t="s">
        <v>0</v>
      </c>
      <c r="B4" s="3"/>
      <c r="C4" s="3"/>
      <c r="D4" s="3"/>
      <c r="E4" s="3"/>
      <c r="F4" s="3"/>
      <c r="G4" s="3"/>
      <c r="H4" s="3"/>
      <c r="I4" s="3"/>
      <c r="J4" s="1"/>
      <c r="K4" s="1"/>
      <c r="L4" s="1"/>
      <c r="M4" s="1"/>
      <c r="N4" s="1"/>
      <c r="O4" s="1"/>
      <c r="P4" s="1"/>
      <c r="Q4" s="1"/>
      <c r="R4" s="1"/>
      <c r="S4" s="1"/>
      <c r="T4" s="1"/>
      <c r="U4" s="1"/>
      <c r="V4" s="1"/>
      <c r="W4" s="1"/>
      <c r="X4" s="1"/>
      <c r="Y4" s="1"/>
      <c r="Z4" s="1"/>
    </row>
    <row r="5" spans="1:26" ht="16" x14ac:dyDescent="0.2">
      <c r="A5" s="4" t="s">
        <v>21</v>
      </c>
      <c r="B5" s="1"/>
      <c r="C5" s="1"/>
      <c r="D5" s="1"/>
      <c r="E5" s="1"/>
      <c r="F5" s="1"/>
      <c r="G5" s="1"/>
      <c r="H5" s="1"/>
      <c r="I5" s="1"/>
      <c r="J5" s="1"/>
      <c r="K5" s="1"/>
      <c r="L5" s="1"/>
      <c r="M5" s="1"/>
      <c r="N5" s="1"/>
      <c r="O5" s="1"/>
      <c r="P5" s="1"/>
      <c r="Q5" s="1"/>
      <c r="R5" s="1"/>
      <c r="S5" s="1"/>
      <c r="T5" s="1"/>
      <c r="U5" s="1"/>
      <c r="V5" s="1"/>
      <c r="W5" s="1"/>
      <c r="X5" s="1"/>
      <c r="Y5" s="1"/>
      <c r="Z5" s="1"/>
    </row>
    <row r="6" spans="1:26" ht="34.25" customHeight="1" x14ac:dyDescent="0.2">
      <c r="A6" s="94" t="s">
        <v>22</v>
      </c>
      <c r="B6" s="94"/>
      <c r="C6" s="94"/>
      <c r="D6" s="94"/>
      <c r="E6" s="94"/>
      <c r="F6" s="94"/>
      <c r="G6" s="94"/>
      <c r="H6" s="94"/>
      <c r="I6" s="94"/>
      <c r="J6" s="1"/>
      <c r="K6" s="1"/>
      <c r="L6" s="1"/>
      <c r="M6" s="1"/>
      <c r="N6" s="1"/>
      <c r="O6" s="1"/>
      <c r="P6" s="1"/>
      <c r="Q6" s="1"/>
      <c r="R6" s="1"/>
      <c r="S6" s="1"/>
      <c r="T6" s="1"/>
      <c r="U6" s="1"/>
      <c r="V6" s="1"/>
      <c r="W6" s="1"/>
      <c r="X6" s="1"/>
      <c r="Y6" s="1"/>
      <c r="Z6" s="1"/>
    </row>
    <row r="7" spans="1:26" ht="16" x14ac:dyDescent="0.2">
      <c r="A7" s="38" t="s">
        <v>23</v>
      </c>
      <c r="B7" s="1"/>
      <c r="C7" s="1"/>
      <c r="D7" s="1"/>
      <c r="E7" s="1"/>
      <c r="F7" s="1"/>
      <c r="G7" s="1"/>
      <c r="H7" s="1"/>
      <c r="I7" s="1"/>
      <c r="J7" s="1"/>
      <c r="K7" s="1"/>
      <c r="L7" s="1"/>
      <c r="M7" s="1"/>
      <c r="N7" s="1"/>
      <c r="O7" s="1"/>
      <c r="P7" s="1"/>
      <c r="Q7" s="1"/>
      <c r="R7" s="1"/>
      <c r="S7" s="1"/>
      <c r="T7" s="1"/>
      <c r="U7" s="1"/>
      <c r="V7" s="1"/>
      <c r="W7" s="1"/>
      <c r="X7" s="1"/>
      <c r="Y7" s="1"/>
      <c r="Z7" s="1"/>
    </row>
    <row r="8" spans="1:26" ht="16" x14ac:dyDescent="0.2">
      <c r="A8" s="5"/>
      <c r="B8" s="1"/>
      <c r="C8" s="1"/>
      <c r="D8" s="1"/>
      <c r="E8" s="1"/>
      <c r="F8" s="1"/>
      <c r="G8" s="1"/>
      <c r="H8" s="1"/>
      <c r="I8" s="1"/>
      <c r="J8" s="1"/>
      <c r="K8" s="1"/>
      <c r="L8" s="1"/>
      <c r="M8" s="1"/>
      <c r="N8" s="1"/>
      <c r="O8" s="1"/>
      <c r="P8" s="1"/>
      <c r="Q8" s="1"/>
      <c r="R8" s="1"/>
      <c r="S8" s="1"/>
      <c r="T8" s="1"/>
      <c r="U8" s="1"/>
      <c r="V8" s="1"/>
      <c r="W8" s="1"/>
      <c r="X8" s="1"/>
      <c r="Y8" s="1"/>
      <c r="Z8" s="1"/>
    </row>
    <row r="9" spans="1:26" ht="16" x14ac:dyDescent="0.2">
      <c r="A9" s="2" t="s">
        <v>8</v>
      </c>
      <c r="B9" s="3"/>
      <c r="C9" s="3"/>
      <c r="D9" s="1"/>
      <c r="E9" s="1"/>
      <c r="F9" s="1"/>
      <c r="G9" s="1"/>
      <c r="H9" s="1"/>
      <c r="I9" s="1"/>
      <c r="J9" s="1"/>
      <c r="K9" s="1"/>
      <c r="L9" s="1"/>
      <c r="M9" s="1"/>
      <c r="N9" s="1"/>
      <c r="O9" s="1"/>
      <c r="P9" s="1"/>
      <c r="Q9" s="1"/>
      <c r="R9" s="1"/>
      <c r="S9" s="1"/>
      <c r="T9" s="1"/>
      <c r="U9" s="1"/>
      <c r="V9" s="1"/>
      <c r="W9" s="1"/>
      <c r="X9" s="1"/>
      <c r="Y9" s="1"/>
      <c r="Z9" s="1"/>
    </row>
    <row r="10" spans="1:26" ht="16" x14ac:dyDescent="0.2">
      <c r="A10" s="4" t="s">
        <v>9</v>
      </c>
      <c r="B10" s="7"/>
      <c r="C10" s="67" t="s">
        <v>111</v>
      </c>
      <c r="D10" s="1"/>
      <c r="E10" s="1"/>
      <c r="F10" s="1"/>
      <c r="G10" s="1"/>
      <c r="H10" s="1"/>
      <c r="I10" s="1"/>
      <c r="J10" s="1"/>
      <c r="K10" s="1"/>
      <c r="L10" s="1"/>
      <c r="M10" s="1"/>
      <c r="N10" s="1"/>
      <c r="O10" s="1"/>
      <c r="P10" s="1"/>
      <c r="Q10" s="1"/>
      <c r="R10" s="1"/>
      <c r="S10" s="1"/>
      <c r="T10" s="1"/>
      <c r="U10" s="1"/>
      <c r="V10" s="1"/>
      <c r="W10" s="1"/>
      <c r="X10" s="1"/>
      <c r="Y10" s="1"/>
      <c r="Z10" s="1"/>
    </row>
    <row r="11" spans="1:26" ht="16" x14ac:dyDescent="0.2">
      <c r="A11" s="4" t="s">
        <v>10</v>
      </c>
      <c r="B11" s="1"/>
      <c r="C11" s="68" t="s">
        <v>11</v>
      </c>
      <c r="D11" s="1"/>
      <c r="E11" s="1"/>
      <c r="F11" s="1"/>
      <c r="G11" s="1"/>
      <c r="H11" s="1"/>
      <c r="I11" s="1"/>
      <c r="J11" s="1"/>
      <c r="K11" s="1"/>
      <c r="L11" s="1"/>
      <c r="M11" s="1"/>
      <c r="N11" s="1"/>
      <c r="O11" s="1"/>
      <c r="P11" s="1"/>
      <c r="Q11" s="1"/>
      <c r="R11" s="1"/>
      <c r="S11" s="1"/>
      <c r="T11" s="1"/>
      <c r="U11" s="1"/>
      <c r="V11" s="1"/>
      <c r="W11" s="1"/>
      <c r="X11" s="1"/>
      <c r="Y11" s="1"/>
      <c r="Z11" s="1"/>
    </row>
    <row r="12" spans="1:26" ht="16"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 x14ac:dyDescent="0.2">
      <c r="A14" s="2" t="s">
        <v>24</v>
      </c>
      <c r="B14" s="3"/>
      <c r="C14" s="3"/>
      <c r="D14" s="1"/>
      <c r="E14" s="1"/>
      <c r="F14" s="1"/>
      <c r="G14" s="1"/>
      <c r="H14" s="1"/>
      <c r="I14" s="1"/>
      <c r="J14" s="1"/>
      <c r="K14" s="1"/>
      <c r="L14" s="1"/>
      <c r="M14" s="1"/>
      <c r="N14" s="1"/>
      <c r="O14" s="1"/>
      <c r="P14" s="1"/>
      <c r="Q14" s="1"/>
      <c r="R14" s="1"/>
      <c r="S14" s="1"/>
      <c r="T14" s="1"/>
      <c r="U14" s="1"/>
      <c r="V14" s="1"/>
      <c r="W14" s="1"/>
      <c r="X14" s="1"/>
      <c r="Y14" s="1"/>
      <c r="Z14" s="1"/>
    </row>
    <row r="15" spans="1:26" ht="16" x14ac:dyDescent="0.2">
      <c r="A15" s="4" t="s">
        <v>25</v>
      </c>
      <c r="B15" s="7"/>
      <c r="C15" s="55">
        <v>1000000</v>
      </c>
      <c r="D15" s="1"/>
      <c r="E15" s="1"/>
      <c r="F15" s="1"/>
      <c r="G15" s="91" t="s">
        <v>112</v>
      </c>
      <c r="H15" s="91"/>
      <c r="I15" s="91"/>
      <c r="J15" s="1"/>
      <c r="K15" s="1"/>
      <c r="L15" s="1"/>
      <c r="M15" s="1"/>
      <c r="N15" s="1"/>
      <c r="O15" s="1"/>
      <c r="P15" s="1"/>
      <c r="Q15" s="1"/>
      <c r="R15" s="1"/>
      <c r="S15" s="1"/>
      <c r="T15" s="1"/>
      <c r="U15" s="1"/>
      <c r="V15" s="1"/>
      <c r="W15" s="1"/>
      <c r="X15" s="1"/>
      <c r="Y15" s="1"/>
      <c r="Z15" s="1"/>
    </row>
    <row r="16" spans="1:26" ht="16" x14ac:dyDescent="0.2">
      <c r="A16" s="1"/>
      <c r="B16" s="1"/>
      <c r="C16" s="1"/>
      <c r="D16" s="1"/>
      <c r="E16" s="1"/>
      <c r="F16" s="1"/>
      <c r="G16" s="91"/>
      <c r="H16" s="91"/>
      <c r="I16" s="91"/>
      <c r="J16" s="1"/>
      <c r="K16" s="1"/>
      <c r="L16" s="1"/>
      <c r="M16" s="1"/>
      <c r="N16" s="1"/>
      <c r="O16" s="1"/>
      <c r="P16" s="1"/>
      <c r="Q16" s="1"/>
      <c r="R16" s="1"/>
      <c r="S16" s="1"/>
      <c r="T16" s="1"/>
      <c r="U16" s="1"/>
      <c r="V16" s="1"/>
      <c r="W16" s="1"/>
      <c r="X16" s="1"/>
      <c r="Y16" s="1"/>
      <c r="Z16" s="1"/>
    </row>
    <row r="17" spans="1:26" ht="16"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 x14ac:dyDescent="0.2">
      <c r="A18" s="2" t="s">
        <v>26</v>
      </c>
      <c r="B18" s="3"/>
      <c r="C18" s="2" t="s">
        <v>27</v>
      </c>
      <c r="D18" s="2" t="s">
        <v>28</v>
      </c>
      <c r="E18" s="2" t="s">
        <v>29</v>
      </c>
      <c r="F18" s="8"/>
      <c r="G18" s="9" t="s">
        <v>30</v>
      </c>
      <c r="H18" s="10"/>
      <c r="I18" s="10"/>
      <c r="J18" s="1"/>
      <c r="K18" s="1"/>
      <c r="L18" s="1"/>
      <c r="M18" s="1"/>
      <c r="N18" s="1"/>
      <c r="O18" s="1"/>
      <c r="P18" s="1"/>
      <c r="Q18" s="1"/>
      <c r="R18" s="1"/>
      <c r="S18" s="1"/>
      <c r="T18" s="1"/>
      <c r="U18" s="1"/>
      <c r="V18" s="1"/>
      <c r="W18" s="1"/>
      <c r="X18" s="1"/>
      <c r="Y18" s="1"/>
      <c r="Z18" s="1"/>
    </row>
    <row r="19" spans="1:26" ht="16" x14ac:dyDescent="0.2">
      <c r="A19" s="4" t="s">
        <v>31</v>
      </c>
      <c r="B19" s="7"/>
      <c r="C19" s="16" t="s">
        <v>32</v>
      </c>
      <c r="D19" s="69">
        <v>1.5</v>
      </c>
      <c r="E19" s="44">
        <f>0.3*D19</f>
        <v>0.44999999999999996</v>
      </c>
      <c r="F19" s="8"/>
      <c r="G19" s="11"/>
      <c r="H19" s="11"/>
      <c r="I19" s="11"/>
      <c r="J19" s="1"/>
      <c r="K19" s="1"/>
      <c r="L19" s="1"/>
      <c r="M19" s="1"/>
      <c r="N19" s="1"/>
      <c r="O19" s="1"/>
      <c r="P19" s="1"/>
      <c r="Q19" s="1"/>
      <c r="R19" s="1"/>
      <c r="S19" s="1"/>
      <c r="T19" s="1"/>
      <c r="U19" s="1"/>
      <c r="V19" s="1"/>
      <c r="W19" s="1"/>
      <c r="X19" s="1"/>
      <c r="Y19" s="1"/>
      <c r="Z19" s="1"/>
    </row>
    <row r="20" spans="1:26" ht="16" x14ac:dyDescent="0.2">
      <c r="A20" s="4" t="s">
        <v>33</v>
      </c>
      <c r="B20" s="7"/>
      <c r="C20" s="16" t="s">
        <v>34</v>
      </c>
      <c r="D20" s="69">
        <v>1.25</v>
      </c>
      <c r="E20" s="44">
        <f>0.25*D20</f>
        <v>0.3125</v>
      </c>
      <c r="F20" s="8"/>
      <c r="G20" s="12" t="s">
        <v>20</v>
      </c>
      <c r="H20" s="13"/>
      <c r="I20" s="37">
        <f>C15*E27</f>
        <v>1107500.0000000002</v>
      </c>
      <c r="J20" s="1"/>
      <c r="K20" s="1"/>
      <c r="L20" s="1"/>
      <c r="M20" s="1"/>
      <c r="N20" s="1"/>
      <c r="O20" s="1"/>
      <c r="P20" s="1"/>
      <c r="Q20" s="1"/>
      <c r="R20" s="1"/>
      <c r="S20" s="1"/>
      <c r="T20" s="1"/>
      <c r="U20" s="1"/>
      <c r="V20" s="1"/>
      <c r="W20" s="1"/>
      <c r="X20" s="1"/>
      <c r="Y20" s="1"/>
      <c r="Z20" s="1"/>
    </row>
    <row r="21" spans="1:26" ht="16" x14ac:dyDescent="0.2">
      <c r="A21" s="4" t="s">
        <v>35</v>
      </c>
      <c r="B21" s="4"/>
      <c r="C21" s="16" t="s">
        <v>36</v>
      </c>
      <c r="D21" s="69">
        <v>0.8</v>
      </c>
      <c r="E21" s="44">
        <f>0.15*D21</f>
        <v>0.12</v>
      </c>
      <c r="F21" s="8"/>
      <c r="G21" s="8"/>
      <c r="H21" s="1"/>
      <c r="I21" s="1"/>
      <c r="J21" s="1"/>
      <c r="K21" s="1"/>
      <c r="L21" s="1"/>
      <c r="M21" s="1"/>
      <c r="N21" s="1"/>
      <c r="O21" s="1"/>
      <c r="P21" s="1"/>
      <c r="Q21" s="1"/>
      <c r="R21" s="1"/>
      <c r="S21" s="1"/>
      <c r="T21" s="1"/>
      <c r="U21" s="1"/>
      <c r="V21" s="1"/>
      <c r="W21" s="1"/>
      <c r="X21" s="1"/>
      <c r="Y21" s="1"/>
      <c r="Z21" s="1"/>
    </row>
    <row r="22" spans="1:26" ht="16" x14ac:dyDescent="0.2">
      <c r="A22" s="4" t="s">
        <v>37</v>
      </c>
      <c r="B22" s="4"/>
      <c r="C22" s="16" t="s">
        <v>38</v>
      </c>
      <c r="D22" s="69">
        <v>0.5</v>
      </c>
      <c r="E22" s="44">
        <f t="shared" ref="E22:E23" si="0">0.1*D22</f>
        <v>0.05</v>
      </c>
      <c r="F22" s="8"/>
      <c r="G22" s="8"/>
      <c r="H22" s="1"/>
      <c r="I22" s="1"/>
      <c r="J22" s="1"/>
      <c r="K22" s="1"/>
      <c r="L22" s="1"/>
      <c r="M22" s="1"/>
      <c r="N22" s="1"/>
      <c r="O22" s="1"/>
      <c r="P22" s="1"/>
      <c r="Q22" s="1"/>
      <c r="R22" s="1"/>
      <c r="S22" s="1"/>
      <c r="T22" s="1"/>
      <c r="U22" s="1"/>
      <c r="V22" s="1"/>
      <c r="W22" s="1"/>
      <c r="X22" s="1"/>
      <c r="Y22" s="1"/>
      <c r="Z22" s="1"/>
    </row>
    <row r="23" spans="1:26" ht="16" x14ac:dyDescent="0.2">
      <c r="A23" s="4" t="s">
        <v>39</v>
      </c>
      <c r="B23" s="7"/>
      <c r="C23" s="16" t="s">
        <v>38</v>
      </c>
      <c r="D23" s="69">
        <v>0.75</v>
      </c>
      <c r="E23" s="44">
        <f t="shared" si="0"/>
        <v>7.5000000000000011E-2</v>
      </c>
      <c r="F23" s="8"/>
      <c r="J23" s="1"/>
      <c r="K23" s="1"/>
      <c r="L23" s="1"/>
      <c r="M23" s="1"/>
      <c r="N23" s="1"/>
      <c r="O23" s="1"/>
      <c r="P23" s="1"/>
      <c r="Q23" s="1"/>
      <c r="R23" s="1"/>
      <c r="S23" s="1"/>
      <c r="T23" s="1"/>
      <c r="U23" s="1"/>
      <c r="V23" s="1"/>
      <c r="W23" s="1"/>
      <c r="X23" s="1"/>
      <c r="Y23" s="1"/>
      <c r="Z23" s="1"/>
    </row>
    <row r="24" spans="1:26" ht="16" x14ac:dyDescent="0.2">
      <c r="A24" s="4" t="s">
        <v>40</v>
      </c>
      <c r="B24" s="4"/>
      <c r="C24" s="16" t="s">
        <v>41</v>
      </c>
      <c r="D24" s="69">
        <v>1</v>
      </c>
      <c r="E24" s="44">
        <f t="shared" ref="E24:E25" si="1">0.05*D24</f>
        <v>0.05</v>
      </c>
      <c r="F24" s="8"/>
      <c r="J24" s="1"/>
      <c r="K24" s="1"/>
      <c r="L24" s="1"/>
      <c r="M24" s="1"/>
      <c r="N24" s="1"/>
      <c r="O24" s="1"/>
      <c r="P24" s="1"/>
      <c r="Q24" s="1"/>
      <c r="R24" s="1"/>
      <c r="S24" s="1"/>
      <c r="T24" s="1"/>
      <c r="U24" s="1"/>
      <c r="V24" s="1"/>
      <c r="W24" s="1"/>
      <c r="X24" s="1"/>
      <c r="Y24" s="1"/>
      <c r="Z24" s="1"/>
    </row>
    <row r="25" spans="1:26" ht="16" x14ac:dyDescent="0.2">
      <c r="A25" s="4" t="s">
        <v>42</v>
      </c>
      <c r="B25" s="8"/>
      <c r="C25" s="16" t="s">
        <v>41</v>
      </c>
      <c r="D25" s="69">
        <v>1</v>
      </c>
      <c r="E25" s="44">
        <f t="shared" si="1"/>
        <v>0.05</v>
      </c>
      <c r="F25" s="8"/>
      <c r="G25" s="8"/>
      <c r="H25" s="1"/>
      <c r="I25" s="1"/>
      <c r="J25" s="1"/>
      <c r="K25" s="1"/>
      <c r="L25" s="1"/>
      <c r="M25" s="1"/>
      <c r="N25" s="1"/>
      <c r="O25" s="1"/>
      <c r="P25" s="1"/>
      <c r="Q25" s="1"/>
      <c r="R25" s="1"/>
      <c r="S25" s="1"/>
      <c r="T25" s="1"/>
      <c r="U25" s="1"/>
      <c r="V25" s="1"/>
      <c r="W25" s="1"/>
      <c r="X25" s="1"/>
      <c r="Y25" s="1"/>
      <c r="Z25" s="1"/>
    </row>
    <row r="26" spans="1:26" ht="16" x14ac:dyDescent="0.2">
      <c r="A26" s="1"/>
      <c r="B26" s="8"/>
      <c r="C26" s="8"/>
      <c r="D26" s="8"/>
      <c r="E26" s="8"/>
      <c r="F26" s="8"/>
      <c r="G26" s="8"/>
      <c r="H26" s="1"/>
      <c r="I26" s="1"/>
      <c r="J26" s="1"/>
      <c r="K26" s="1"/>
      <c r="L26" s="1"/>
      <c r="M26" s="1"/>
      <c r="N26" s="1"/>
      <c r="O26" s="1"/>
      <c r="P26" s="1"/>
      <c r="Q26" s="1"/>
      <c r="R26" s="1"/>
      <c r="S26" s="1"/>
      <c r="T26" s="1"/>
      <c r="U26" s="1"/>
      <c r="V26" s="1"/>
      <c r="W26" s="1"/>
      <c r="X26" s="1"/>
      <c r="Y26" s="1"/>
      <c r="Z26" s="1"/>
    </row>
    <row r="27" spans="1:26" ht="16" x14ac:dyDescent="0.2">
      <c r="A27" s="14" t="s">
        <v>43</v>
      </c>
      <c r="B27" s="15"/>
      <c r="C27" s="15"/>
      <c r="D27" s="15"/>
      <c r="E27" s="17">
        <f>SUM(E19:E25)</f>
        <v>1.1075000000000002</v>
      </c>
      <c r="F27" s="8"/>
      <c r="G27" s="8"/>
      <c r="H27" s="1"/>
      <c r="I27" s="1"/>
      <c r="J27" s="1"/>
      <c r="K27" s="1"/>
      <c r="L27" s="1"/>
      <c r="M27" s="1"/>
      <c r="N27" s="1"/>
      <c r="O27" s="1"/>
      <c r="P27" s="1"/>
      <c r="Q27" s="1"/>
      <c r="R27" s="1"/>
      <c r="S27" s="1"/>
      <c r="T27" s="1"/>
      <c r="U27" s="1"/>
      <c r="V27" s="1"/>
      <c r="W27" s="1"/>
      <c r="X27" s="1"/>
      <c r="Y27" s="1"/>
      <c r="Z27" s="1"/>
    </row>
    <row r="28" spans="1:26" ht="16" x14ac:dyDescent="0.2">
      <c r="A28" s="14"/>
      <c r="B28" s="15"/>
      <c r="C28" s="15"/>
      <c r="D28" s="15"/>
      <c r="E28" s="17"/>
      <c r="F28" s="8"/>
      <c r="G28" s="8"/>
      <c r="H28" s="1"/>
      <c r="I28" s="1"/>
      <c r="J28" s="1"/>
      <c r="K28" s="1"/>
      <c r="L28" s="1"/>
      <c r="M28" s="1"/>
      <c r="N28" s="1"/>
      <c r="O28" s="1"/>
      <c r="P28" s="1"/>
      <c r="Q28" s="1"/>
      <c r="R28" s="1"/>
      <c r="S28" s="1"/>
      <c r="T28" s="1"/>
      <c r="U28" s="1"/>
      <c r="V28" s="1"/>
      <c r="W28" s="1"/>
      <c r="X28" s="1"/>
      <c r="Y28" s="1"/>
      <c r="Z28" s="1"/>
    </row>
    <row r="29" spans="1:26" ht="16" x14ac:dyDescent="0.2">
      <c r="A29" s="8"/>
      <c r="B29" s="8"/>
      <c r="C29" s="8"/>
      <c r="D29" s="8"/>
      <c r="E29" s="8"/>
      <c r="F29" s="8"/>
      <c r="G29" s="8"/>
      <c r="H29" s="1"/>
      <c r="I29" s="1"/>
      <c r="J29" s="1"/>
      <c r="K29" s="1"/>
      <c r="L29" s="1"/>
      <c r="M29" s="1"/>
      <c r="N29" s="1"/>
      <c r="O29" s="1"/>
      <c r="P29" s="1"/>
      <c r="Q29" s="1"/>
      <c r="R29" s="1"/>
      <c r="S29" s="1"/>
      <c r="T29" s="1"/>
      <c r="U29" s="1"/>
      <c r="V29" s="1"/>
      <c r="W29" s="1"/>
      <c r="X29" s="1"/>
      <c r="Y29" s="1"/>
      <c r="Z29" s="1"/>
    </row>
    <row r="30" spans="1:26" ht="16" x14ac:dyDescent="0.2">
      <c r="A30" s="2" t="s">
        <v>44</v>
      </c>
      <c r="B30" s="3"/>
      <c r="C30" s="3"/>
      <c r="D30" s="1"/>
      <c r="E30" s="1"/>
      <c r="F30" s="1"/>
      <c r="G30" s="1"/>
      <c r="H30" s="1"/>
      <c r="I30" s="1"/>
      <c r="J30" s="1"/>
      <c r="K30" s="1"/>
      <c r="L30" s="1"/>
      <c r="M30" s="1"/>
      <c r="N30" s="1"/>
      <c r="O30" s="1"/>
      <c r="P30" s="1"/>
      <c r="Q30" s="1"/>
      <c r="R30" s="1"/>
      <c r="S30" s="1"/>
      <c r="T30" s="1"/>
      <c r="U30" s="1"/>
      <c r="V30" s="1"/>
      <c r="W30" s="1"/>
      <c r="X30" s="1"/>
      <c r="Y30" s="1"/>
      <c r="Z30" s="1"/>
    </row>
    <row r="31" spans="1:26" ht="16" x14ac:dyDescent="0.2">
      <c r="A31" s="4" t="s">
        <v>45</v>
      </c>
      <c r="B31" s="7"/>
      <c r="C31" s="55">
        <v>1000000</v>
      </c>
      <c r="D31" s="1"/>
      <c r="E31" s="1"/>
      <c r="F31" s="1"/>
      <c r="G31" s="1"/>
      <c r="H31" s="1"/>
      <c r="I31" s="1"/>
      <c r="J31" s="1"/>
      <c r="K31" s="1"/>
      <c r="L31" s="1"/>
      <c r="M31" s="1"/>
      <c r="N31" s="1"/>
      <c r="O31" s="1"/>
      <c r="P31" s="1"/>
      <c r="Q31" s="1"/>
      <c r="R31" s="1"/>
      <c r="S31" s="1"/>
      <c r="T31" s="1"/>
      <c r="U31" s="1"/>
      <c r="V31" s="1"/>
      <c r="W31" s="1"/>
      <c r="X31" s="1"/>
      <c r="Y31" s="1"/>
      <c r="Z31" s="1"/>
    </row>
    <row r="32" spans="1:26" ht="1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 x14ac:dyDescent="0.2">
      <c r="A34" s="2" t="s">
        <v>26</v>
      </c>
      <c r="B34" s="3"/>
      <c r="C34" s="2" t="s">
        <v>27</v>
      </c>
      <c r="D34" s="2" t="s">
        <v>28</v>
      </c>
      <c r="E34" s="2" t="s">
        <v>29</v>
      </c>
      <c r="F34" s="8"/>
      <c r="G34" s="9" t="s">
        <v>30</v>
      </c>
      <c r="H34" s="10"/>
      <c r="I34" s="10"/>
      <c r="J34" s="1"/>
      <c r="K34" s="1"/>
      <c r="L34" s="1"/>
      <c r="M34" s="1"/>
      <c r="N34" s="1"/>
      <c r="O34" s="1"/>
      <c r="P34" s="1"/>
      <c r="Q34" s="1"/>
      <c r="R34" s="1"/>
      <c r="S34" s="1"/>
      <c r="T34" s="1"/>
      <c r="U34" s="1"/>
      <c r="V34" s="1"/>
      <c r="W34" s="1"/>
      <c r="X34" s="1"/>
      <c r="Y34" s="1"/>
      <c r="Z34" s="1"/>
    </row>
    <row r="35" spans="1:26" ht="16" x14ac:dyDescent="0.2">
      <c r="A35" s="4" t="s">
        <v>31</v>
      </c>
      <c r="B35" s="7"/>
      <c r="C35" s="16" t="s">
        <v>32</v>
      </c>
      <c r="D35" s="69">
        <v>1.25</v>
      </c>
      <c r="E35" s="44">
        <f>0.3*D35</f>
        <v>0.375</v>
      </c>
      <c r="F35" s="8"/>
      <c r="G35" s="11"/>
      <c r="H35" s="11"/>
      <c r="I35" s="11"/>
      <c r="J35" s="1"/>
      <c r="K35" s="1"/>
      <c r="L35" s="1"/>
      <c r="M35" s="1"/>
      <c r="N35" s="1"/>
      <c r="O35" s="1"/>
      <c r="P35" s="1"/>
      <c r="Q35" s="1"/>
      <c r="R35" s="1"/>
      <c r="S35" s="1"/>
      <c r="T35" s="1"/>
      <c r="U35" s="1"/>
      <c r="V35" s="1"/>
      <c r="W35" s="1"/>
      <c r="X35" s="1"/>
      <c r="Y35" s="1"/>
      <c r="Z35" s="1"/>
    </row>
    <row r="36" spans="1:26" ht="16" x14ac:dyDescent="0.2">
      <c r="A36" s="4" t="s">
        <v>33</v>
      </c>
      <c r="B36" s="7"/>
      <c r="C36" s="16" t="s">
        <v>34</v>
      </c>
      <c r="D36" s="69">
        <v>1</v>
      </c>
      <c r="E36" s="44">
        <f>0.25*D36</f>
        <v>0.25</v>
      </c>
      <c r="F36" s="8"/>
      <c r="G36" s="12" t="s">
        <v>20</v>
      </c>
      <c r="H36" s="13"/>
      <c r="I36" s="37">
        <f>C31*E43</f>
        <v>970000.00000000023</v>
      </c>
      <c r="J36" s="1"/>
      <c r="K36" s="1"/>
      <c r="L36" s="1"/>
      <c r="M36" s="1"/>
      <c r="N36" s="1"/>
      <c r="O36" s="1"/>
      <c r="P36" s="1"/>
      <c r="Q36" s="1"/>
      <c r="R36" s="1"/>
      <c r="S36" s="1"/>
      <c r="T36" s="1"/>
      <c r="U36" s="1"/>
      <c r="V36" s="1"/>
      <c r="W36" s="1"/>
      <c r="X36" s="1"/>
      <c r="Y36" s="1"/>
      <c r="Z36" s="1"/>
    </row>
    <row r="37" spans="1:26" ht="16" x14ac:dyDescent="0.2">
      <c r="A37" s="4" t="s">
        <v>35</v>
      </c>
      <c r="B37" s="4"/>
      <c r="C37" s="16" t="s">
        <v>36</v>
      </c>
      <c r="D37" s="69">
        <v>0.8</v>
      </c>
      <c r="E37" s="44">
        <f>0.15*D37</f>
        <v>0.12</v>
      </c>
      <c r="F37" s="8"/>
      <c r="G37" s="8"/>
      <c r="H37" s="1"/>
      <c r="I37" s="1"/>
      <c r="J37" s="1"/>
      <c r="K37" s="1"/>
      <c r="L37" s="1"/>
      <c r="M37" s="1"/>
      <c r="N37" s="1"/>
      <c r="O37" s="1"/>
      <c r="P37" s="1"/>
      <c r="Q37" s="1"/>
      <c r="R37" s="1"/>
      <c r="S37" s="1"/>
      <c r="T37" s="1"/>
      <c r="U37" s="1"/>
      <c r="V37" s="1"/>
      <c r="W37" s="1"/>
      <c r="X37" s="1"/>
      <c r="Y37" s="1"/>
      <c r="Z37" s="1"/>
    </row>
    <row r="38" spans="1:26" ht="16" x14ac:dyDescent="0.2">
      <c r="A38" s="4" t="s">
        <v>37</v>
      </c>
      <c r="B38" s="4"/>
      <c r="C38" s="16" t="s">
        <v>38</v>
      </c>
      <c r="D38" s="69">
        <v>0.5</v>
      </c>
      <c r="E38" s="44">
        <f t="shared" ref="E38:E39" si="2">0.1*D38</f>
        <v>0.05</v>
      </c>
      <c r="F38" s="8"/>
      <c r="G38" s="8"/>
      <c r="H38" s="1"/>
      <c r="I38" s="1"/>
      <c r="J38" s="1"/>
      <c r="K38" s="1"/>
      <c r="L38" s="1"/>
      <c r="M38" s="1"/>
      <c r="N38" s="1"/>
      <c r="O38" s="1"/>
      <c r="P38" s="1"/>
      <c r="Q38" s="1"/>
      <c r="R38" s="1"/>
      <c r="S38" s="1"/>
      <c r="T38" s="1"/>
      <c r="U38" s="1"/>
      <c r="V38" s="1"/>
      <c r="W38" s="1"/>
      <c r="X38" s="1"/>
      <c r="Y38" s="1"/>
      <c r="Z38" s="1"/>
    </row>
    <row r="39" spans="1:26" ht="16" x14ac:dyDescent="0.2">
      <c r="A39" s="4" t="s">
        <v>39</v>
      </c>
      <c r="B39" s="7"/>
      <c r="C39" s="16" t="s">
        <v>38</v>
      </c>
      <c r="D39" s="69">
        <v>0.75</v>
      </c>
      <c r="E39" s="44">
        <f t="shared" si="2"/>
        <v>7.5000000000000011E-2</v>
      </c>
      <c r="F39" s="8"/>
      <c r="G39" s="8"/>
      <c r="H39" s="1"/>
      <c r="I39" s="1"/>
      <c r="J39" s="1"/>
      <c r="K39" s="1"/>
      <c r="L39" s="1"/>
      <c r="M39" s="1"/>
      <c r="N39" s="1"/>
      <c r="O39" s="1"/>
      <c r="P39" s="1"/>
      <c r="Q39" s="1"/>
      <c r="R39" s="1"/>
      <c r="S39" s="1"/>
      <c r="T39" s="1"/>
      <c r="U39" s="1"/>
      <c r="V39" s="1"/>
      <c r="W39" s="1"/>
      <c r="X39" s="1"/>
      <c r="Y39" s="1"/>
      <c r="Z39" s="1"/>
    </row>
    <row r="40" spans="1:26" ht="16" x14ac:dyDescent="0.2">
      <c r="A40" s="4" t="s">
        <v>40</v>
      </c>
      <c r="B40" s="4"/>
      <c r="C40" s="16" t="s">
        <v>41</v>
      </c>
      <c r="D40" s="69">
        <v>1</v>
      </c>
      <c r="E40" s="44">
        <f t="shared" ref="E40:E41" si="3">0.05*D40</f>
        <v>0.05</v>
      </c>
      <c r="F40" s="8"/>
      <c r="G40" s="8"/>
      <c r="H40" s="1"/>
      <c r="I40" s="1"/>
      <c r="J40" s="1"/>
      <c r="K40" s="1"/>
      <c r="L40" s="1"/>
      <c r="M40" s="1"/>
      <c r="N40" s="1"/>
      <c r="O40" s="1"/>
      <c r="P40" s="1"/>
      <c r="Q40" s="1"/>
      <c r="R40" s="1"/>
      <c r="S40" s="1"/>
      <c r="T40" s="1"/>
      <c r="U40" s="1"/>
      <c r="V40" s="1"/>
      <c r="W40" s="1"/>
      <c r="X40" s="1"/>
      <c r="Y40" s="1"/>
      <c r="Z40" s="1"/>
    </row>
    <row r="41" spans="1:26" ht="16" x14ac:dyDescent="0.2">
      <c r="A41" s="4" t="s">
        <v>42</v>
      </c>
      <c r="B41" s="8"/>
      <c r="C41" s="16" t="s">
        <v>41</v>
      </c>
      <c r="D41" s="69">
        <v>1</v>
      </c>
      <c r="E41" s="44">
        <f t="shared" si="3"/>
        <v>0.05</v>
      </c>
      <c r="F41" s="8"/>
      <c r="G41" s="8"/>
      <c r="H41" s="1"/>
      <c r="I41" s="1"/>
      <c r="J41" s="1"/>
      <c r="K41" s="1"/>
      <c r="L41" s="1"/>
      <c r="M41" s="1"/>
      <c r="N41" s="1"/>
      <c r="O41" s="1"/>
      <c r="P41" s="1"/>
      <c r="Q41" s="1"/>
      <c r="R41" s="1"/>
      <c r="S41" s="1"/>
      <c r="T41" s="1"/>
      <c r="U41" s="1"/>
      <c r="V41" s="1"/>
      <c r="W41" s="1"/>
      <c r="X41" s="1"/>
      <c r="Y41" s="1"/>
      <c r="Z41" s="1"/>
    </row>
    <row r="42" spans="1:26" ht="16" x14ac:dyDescent="0.2">
      <c r="A42" s="1"/>
      <c r="B42" s="8"/>
      <c r="C42" s="8"/>
      <c r="D42" s="8"/>
      <c r="E42" s="8"/>
      <c r="F42" s="8"/>
      <c r="G42" s="8"/>
      <c r="H42" s="1"/>
      <c r="I42" s="1"/>
      <c r="J42" s="1"/>
      <c r="K42" s="1"/>
      <c r="L42" s="1"/>
      <c r="M42" s="1"/>
      <c r="N42" s="1"/>
      <c r="O42" s="1"/>
      <c r="P42" s="1"/>
      <c r="Q42" s="1"/>
      <c r="R42" s="1"/>
      <c r="S42" s="1"/>
      <c r="T42" s="1"/>
      <c r="U42" s="1"/>
      <c r="V42" s="1"/>
      <c r="W42" s="1"/>
      <c r="X42" s="1"/>
      <c r="Y42" s="1"/>
      <c r="Z42" s="1"/>
    </row>
    <row r="43" spans="1:26" ht="16" x14ac:dyDescent="0.2">
      <c r="A43" s="14" t="s">
        <v>43</v>
      </c>
      <c r="B43" s="15"/>
      <c r="C43" s="15"/>
      <c r="D43" s="15"/>
      <c r="E43" s="17">
        <f>SUM(E35:E41)</f>
        <v>0.9700000000000002</v>
      </c>
      <c r="F43" s="8"/>
      <c r="G43" s="8"/>
      <c r="H43" s="1"/>
      <c r="I43" s="1"/>
      <c r="J43" s="1"/>
      <c r="K43" s="1"/>
      <c r="L43" s="1"/>
      <c r="M43" s="1"/>
      <c r="N43" s="1"/>
      <c r="O43" s="1"/>
      <c r="P43" s="1"/>
      <c r="Q43" s="1"/>
      <c r="R43" s="1"/>
      <c r="S43" s="1"/>
      <c r="T43" s="1"/>
      <c r="U43" s="1"/>
      <c r="V43" s="1"/>
      <c r="W43" s="1"/>
      <c r="X43" s="1"/>
      <c r="Y43" s="1"/>
      <c r="Z43" s="1"/>
    </row>
    <row r="44" spans="1:26" ht="16" x14ac:dyDescent="0.2">
      <c r="A44" s="14"/>
      <c r="B44" s="15"/>
      <c r="C44" s="15"/>
      <c r="D44" s="15"/>
      <c r="E44" s="17"/>
      <c r="F44" s="8"/>
      <c r="G44" s="8"/>
      <c r="H44" s="1"/>
      <c r="I44" s="1"/>
      <c r="J44" s="1"/>
      <c r="K44" s="1"/>
      <c r="L44" s="1"/>
      <c r="M44" s="1"/>
      <c r="N44" s="1"/>
      <c r="O44" s="1"/>
      <c r="P44" s="1"/>
      <c r="Q44" s="1"/>
      <c r="R44" s="1"/>
      <c r="S44" s="1"/>
      <c r="T44" s="1"/>
      <c r="U44" s="1"/>
      <c r="V44" s="1"/>
      <c r="W44" s="1"/>
      <c r="X44" s="1"/>
      <c r="Y44" s="1"/>
      <c r="Z44" s="1"/>
    </row>
    <row r="45" spans="1:26" ht="1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2">
      <c r="A46" s="2" t="s">
        <v>46</v>
      </c>
      <c r="B46" s="3"/>
      <c r="C46" s="3"/>
      <c r="D46" s="1"/>
      <c r="E46" s="1"/>
      <c r="F46" s="1"/>
      <c r="G46" s="1"/>
      <c r="H46" s="1"/>
      <c r="I46" s="1"/>
      <c r="J46" s="1"/>
      <c r="K46" s="1"/>
      <c r="L46" s="1"/>
      <c r="M46" s="1"/>
      <c r="N46" s="1"/>
      <c r="O46" s="1"/>
      <c r="P46" s="1"/>
      <c r="Q46" s="1"/>
      <c r="R46" s="1"/>
      <c r="S46" s="1"/>
      <c r="T46" s="1"/>
      <c r="U46" s="1"/>
      <c r="V46" s="1"/>
      <c r="W46" s="1"/>
      <c r="X46" s="1"/>
      <c r="Y46" s="1"/>
      <c r="Z46" s="1"/>
    </row>
    <row r="47" spans="1:26" ht="16" x14ac:dyDescent="0.2">
      <c r="A47" s="4" t="s">
        <v>45</v>
      </c>
      <c r="B47" s="7"/>
      <c r="C47" s="55">
        <v>1000000</v>
      </c>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2" t="s">
        <v>26</v>
      </c>
      <c r="B50" s="3"/>
      <c r="C50" s="2" t="s">
        <v>27</v>
      </c>
      <c r="D50" s="2" t="s">
        <v>28</v>
      </c>
      <c r="E50" s="2" t="s">
        <v>29</v>
      </c>
      <c r="F50" s="8"/>
      <c r="G50" s="9" t="s">
        <v>30</v>
      </c>
      <c r="H50" s="10"/>
      <c r="I50" s="10"/>
      <c r="J50" s="1"/>
      <c r="K50" s="1"/>
      <c r="L50" s="1"/>
      <c r="M50" s="1"/>
      <c r="N50" s="1"/>
      <c r="O50" s="1"/>
      <c r="P50" s="1"/>
      <c r="Q50" s="1"/>
      <c r="R50" s="1"/>
      <c r="S50" s="1"/>
      <c r="T50" s="1"/>
      <c r="U50" s="1"/>
      <c r="V50" s="1"/>
      <c r="W50" s="1"/>
      <c r="X50" s="1"/>
      <c r="Y50" s="1"/>
      <c r="Z50" s="1"/>
    </row>
    <row r="51" spans="1:26" ht="16" x14ac:dyDescent="0.2">
      <c r="A51" s="4" t="s">
        <v>31</v>
      </c>
      <c r="B51" s="7"/>
      <c r="C51" s="16" t="s">
        <v>32</v>
      </c>
      <c r="D51" s="69">
        <v>1.5</v>
      </c>
      <c r="E51" s="44">
        <f>0.3*D51</f>
        <v>0.44999999999999996</v>
      </c>
      <c r="F51" s="8"/>
      <c r="G51" s="11"/>
      <c r="H51" s="11"/>
      <c r="I51" s="11"/>
      <c r="J51" s="1"/>
      <c r="K51" s="1"/>
      <c r="L51" s="1"/>
      <c r="M51" s="1"/>
      <c r="N51" s="1"/>
      <c r="O51" s="1"/>
      <c r="P51" s="1"/>
      <c r="Q51" s="1"/>
      <c r="R51" s="1"/>
      <c r="S51" s="1"/>
      <c r="T51" s="1"/>
      <c r="U51" s="1"/>
      <c r="V51" s="1"/>
      <c r="W51" s="1"/>
      <c r="X51" s="1"/>
      <c r="Y51" s="1"/>
      <c r="Z51" s="1"/>
    </row>
    <row r="52" spans="1:26" ht="16" x14ac:dyDescent="0.2">
      <c r="A52" s="4" t="s">
        <v>33</v>
      </c>
      <c r="B52" s="7"/>
      <c r="C52" s="16" t="s">
        <v>34</v>
      </c>
      <c r="D52" s="69">
        <v>2</v>
      </c>
      <c r="E52" s="44">
        <f>0.25*D52</f>
        <v>0.5</v>
      </c>
      <c r="F52" s="8"/>
      <c r="G52" s="12" t="s">
        <v>20</v>
      </c>
      <c r="H52" s="13"/>
      <c r="I52" s="37">
        <f>C47*E59</f>
        <v>1325000</v>
      </c>
      <c r="J52" s="1"/>
      <c r="K52" s="1"/>
      <c r="L52" s="1"/>
      <c r="M52" s="1"/>
      <c r="N52" s="1"/>
      <c r="O52" s="1"/>
      <c r="P52" s="1"/>
      <c r="Q52" s="1"/>
      <c r="R52" s="1"/>
      <c r="S52" s="1"/>
      <c r="T52" s="1"/>
      <c r="U52" s="1"/>
      <c r="V52" s="1"/>
      <c r="W52" s="1"/>
      <c r="X52" s="1"/>
      <c r="Y52" s="1"/>
      <c r="Z52" s="1"/>
    </row>
    <row r="53" spans="1:26" ht="16" x14ac:dyDescent="0.2">
      <c r="A53" s="4" t="s">
        <v>35</v>
      </c>
      <c r="B53" s="4"/>
      <c r="C53" s="16" t="s">
        <v>36</v>
      </c>
      <c r="D53" s="69">
        <v>1</v>
      </c>
      <c r="E53" s="44">
        <f>0.15*D53</f>
        <v>0.15</v>
      </c>
      <c r="F53" s="8"/>
      <c r="G53" s="8"/>
      <c r="H53" s="1"/>
      <c r="I53" s="1"/>
      <c r="J53" s="1"/>
      <c r="K53" s="1"/>
      <c r="L53" s="1"/>
      <c r="M53" s="1"/>
      <c r="N53" s="1"/>
      <c r="O53" s="1"/>
      <c r="P53" s="1"/>
      <c r="Q53" s="1"/>
      <c r="R53" s="1"/>
      <c r="S53" s="1"/>
      <c r="T53" s="1"/>
      <c r="U53" s="1"/>
      <c r="V53" s="1"/>
      <c r="W53" s="1"/>
      <c r="X53" s="1"/>
      <c r="Y53" s="1"/>
      <c r="Z53" s="1"/>
    </row>
    <row r="54" spans="1:26" ht="15.5" customHeight="1" x14ac:dyDescent="0.2">
      <c r="A54" s="4" t="s">
        <v>37</v>
      </c>
      <c r="B54" s="4"/>
      <c r="C54" s="16" t="s">
        <v>38</v>
      </c>
      <c r="D54" s="69">
        <v>0.5</v>
      </c>
      <c r="E54" s="44">
        <f t="shared" ref="E54:E55" si="4">0.1*D54</f>
        <v>0.05</v>
      </c>
      <c r="F54" s="8"/>
      <c r="G54" s="8"/>
      <c r="H54" s="1"/>
      <c r="I54" s="1"/>
      <c r="J54" s="1"/>
      <c r="K54" s="1"/>
      <c r="L54" s="1"/>
      <c r="M54" s="1"/>
      <c r="N54" s="1"/>
      <c r="O54" s="1"/>
      <c r="P54" s="1"/>
      <c r="Q54" s="1"/>
      <c r="R54" s="1"/>
      <c r="S54" s="1"/>
      <c r="T54" s="1"/>
      <c r="U54" s="1"/>
      <c r="V54" s="1"/>
      <c r="W54" s="1"/>
      <c r="X54" s="1"/>
      <c r="Y54" s="1"/>
      <c r="Z54" s="1"/>
    </row>
    <row r="55" spans="1:26" ht="16" x14ac:dyDescent="0.2">
      <c r="A55" s="4" t="s">
        <v>39</v>
      </c>
      <c r="B55" s="7"/>
      <c r="C55" s="16" t="s">
        <v>38</v>
      </c>
      <c r="D55" s="69">
        <v>0.75</v>
      </c>
      <c r="E55" s="44">
        <f t="shared" si="4"/>
        <v>7.5000000000000011E-2</v>
      </c>
      <c r="F55" s="8"/>
      <c r="G55" s="8"/>
      <c r="H55" s="1"/>
      <c r="I55" s="1"/>
      <c r="J55" s="1"/>
      <c r="K55" s="1"/>
      <c r="L55" s="1"/>
      <c r="M55" s="1"/>
      <c r="N55" s="1"/>
      <c r="O55" s="1"/>
      <c r="P55" s="1"/>
      <c r="Q55" s="1"/>
      <c r="R55" s="1"/>
      <c r="S55" s="1"/>
      <c r="T55" s="1"/>
      <c r="U55" s="1"/>
      <c r="V55" s="1"/>
      <c r="W55" s="1"/>
      <c r="X55" s="1"/>
      <c r="Y55" s="1"/>
      <c r="Z55" s="1"/>
    </row>
    <row r="56" spans="1:26" ht="16" x14ac:dyDescent="0.2">
      <c r="A56" s="4" t="s">
        <v>40</v>
      </c>
      <c r="B56" s="4"/>
      <c r="C56" s="16" t="s">
        <v>41</v>
      </c>
      <c r="D56" s="69">
        <v>1</v>
      </c>
      <c r="E56" s="44">
        <f t="shared" ref="E56:E57" si="5">0.05*D56</f>
        <v>0.05</v>
      </c>
      <c r="F56" s="8"/>
      <c r="G56" s="8"/>
      <c r="H56" s="1"/>
      <c r="I56" s="1"/>
      <c r="J56" s="1"/>
      <c r="K56" s="1"/>
      <c r="L56" s="1"/>
      <c r="M56" s="1"/>
      <c r="N56" s="1"/>
      <c r="O56" s="1"/>
      <c r="P56" s="1"/>
      <c r="Q56" s="1"/>
      <c r="R56" s="1"/>
      <c r="S56" s="1"/>
      <c r="T56" s="1"/>
      <c r="U56" s="1"/>
      <c r="V56" s="1"/>
      <c r="W56" s="1"/>
      <c r="X56" s="1"/>
      <c r="Y56" s="1"/>
      <c r="Z56" s="1"/>
    </row>
    <row r="57" spans="1:26" ht="16" x14ac:dyDescent="0.2">
      <c r="A57" s="4" t="s">
        <v>42</v>
      </c>
      <c r="B57" s="8"/>
      <c r="C57" s="16" t="s">
        <v>41</v>
      </c>
      <c r="D57" s="69">
        <v>1</v>
      </c>
      <c r="E57" s="44">
        <f t="shared" si="5"/>
        <v>0.05</v>
      </c>
      <c r="F57" s="8"/>
      <c r="G57" s="8"/>
      <c r="H57" s="1"/>
      <c r="I57" s="1"/>
      <c r="J57" s="1"/>
      <c r="K57" s="1"/>
      <c r="L57" s="1"/>
      <c r="M57" s="1"/>
      <c r="N57" s="1"/>
      <c r="O57" s="1"/>
      <c r="P57" s="1"/>
      <c r="Q57" s="1"/>
      <c r="R57" s="1"/>
      <c r="S57" s="1"/>
      <c r="T57" s="1"/>
      <c r="U57" s="1"/>
      <c r="V57" s="1"/>
      <c r="W57" s="1"/>
      <c r="X57" s="1"/>
      <c r="Y57" s="1"/>
      <c r="Z57" s="1"/>
    </row>
    <row r="58" spans="1:26" ht="16" x14ac:dyDescent="0.2">
      <c r="A58" s="1"/>
      <c r="B58" s="8"/>
      <c r="C58" s="8"/>
      <c r="D58" s="8"/>
      <c r="E58" s="8"/>
      <c r="F58" s="8"/>
      <c r="G58" s="8"/>
      <c r="H58" s="1"/>
      <c r="I58" s="1"/>
      <c r="J58" s="1"/>
      <c r="K58" s="1"/>
      <c r="L58" s="1"/>
      <c r="M58" s="1"/>
      <c r="N58" s="1"/>
      <c r="O58" s="1"/>
      <c r="P58" s="1"/>
      <c r="Q58" s="1"/>
      <c r="R58" s="1"/>
      <c r="S58" s="1"/>
      <c r="T58" s="1"/>
      <c r="U58" s="1"/>
      <c r="V58" s="1"/>
      <c r="W58" s="1"/>
      <c r="X58" s="1"/>
      <c r="Y58" s="1"/>
      <c r="Z58" s="1"/>
    </row>
    <row r="59" spans="1:26" ht="16" x14ac:dyDescent="0.2">
      <c r="A59" s="14" t="s">
        <v>43</v>
      </c>
      <c r="B59" s="15"/>
      <c r="C59" s="15"/>
      <c r="D59" s="15"/>
      <c r="E59" s="17">
        <f>SUM(E51:E57)</f>
        <v>1.325</v>
      </c>
      <c r="F59" s="8"/>
      <c r="G59" s="8"/>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s="36" customFormat="1" ht="15.75" customHeight="1" x14ac:dyDescent="0.3">
      <c r="A62" s="34"/>
      <c r="B62" s="35"/>
    </row>
    <row r="63" spans="1:26" s="36" customFormat="1" ht="15.75" customHeight="1" x14ac:dyDescent="0.25">
      <c r="A63" s="41" t="s">
        <v>107</v>
      </c>
      <c r="B63" s="35"/>
    </row>
    <row r="64" spans="1:26" s="36" customFormat="1" ht="15.75" customHeight="1" x14ac:dyDescent="0.15"/>
    <row r="65" spans="1:26" s="36" customFormat="1" ht="15.75" customHeight="1" x14ac:dyDescent="0.15">
      <c r="C65" s="90" t="s">
        <v>108</v>
      </c>
      <c r="D65" s="90"/>
      <c r="E65" s="90"/>
      <c r="F65" s="90"/>
      <c r="G65" s="90"/>
    </row>
    <row r="66" spans="1:26" s="36" customFormat="1" ht="15.75" customHeight="1" x14ac:dyDescent="0.15">
      <c r="C66" s="90"/>
      <c r="D66" s="90"/>
      <c r="E66" s="90"/>
      <c r="F66" s="90"/>
      <c r="G66" s="90"/>
    </row>
    <row r="67" spans="1:26" s="36" customFormat="1" ht="15.75" customHeight="1" x14ac:dyDescent="0.15"/>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6"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sheetProtection algorithmName="SHA-512" hashValue="3dNX4kxlM0we+hx+AO90BKesh6UGwYsHgfb9C9XEnu+4tzQ/mgVyvJSOL1Z+4nzHjkwLaLdBcsNeYUGWiE8iUg==" saltValue="Q1Fcczk9gMxBkkratGLHyw==" spinCount="100000" sheet="1" objects="1" scenarios="1" formatCells="0" formatColumns="0" formatRows="0" insertColumns="0" insertRows="0" insertHyperlinks="0"/>
  <mergeCells count="4">
    <mergeCell ref="C65:G66"/>
    <mergeCell ref="C1:I1"/>
    <mergeCell ref="G15:I16"/>
    <mergeCell ref="A6:I6"/>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workbookViewId="0">
      <selection activeCell="A6" sqref="A6"/>
    </sheetView>
  </sheetViews>
  <sheetFormatPr baseColWidth="10" defaultColWidth="11.1640625" defaultRowHeight="15" customHeight="1" x14ac:dyDescent="0.2"/>
  <cols>
    <col min="1" max="1" width="16" customWidth="1"/>
    <col min="2" max="2" width="9.6640625" customWidth="1"/>
    <col min="3" max="3" width="13.6640625" customWidth="1"/>
    <col min="4" max="4" width="10.6640625" customWidth="1"/>
    <col min="5" max="5" width="17.33203125" customWidth="1"/>
    <col min="6" max="6" width="16.6640625" customWidth="1"/>
    <col min="7" max="26" width="10.6640625" customWidth="1"/>
  </cols>
  <sheetData>
    <row r="1" spans="1:26" s="36" customFormat="1" ht="31.25" customHeight="1" x14ac:dyDescent="0.25">
      <c r="A1" s="43" t="s">
        <v>109</v>
      </c>
      <c r="B1"/>
      <c r="C1" s="92" t="s">
        <v>110</v>
      </c>
      <c r="D1" s="92"/>
      <c r="E1" s="92"/>
      <c r="F1" s="92"/>
      <c r="G1" s="92"/>
      <c r="H1"/>
      <c r="I1"/>
      <c r="J1"/>
      <c r="K1"/>
      <c r="L1"/>
      <c r="M1"/>
      <c r="N1"/>
      <c r="O1"/>
      <c r="P1"/>
    </row>
    <row r="4" spans="1:26" ht="16" x14ac:dyDescent="0.2">
      <c r="A4" s="2" t="s">
        <v>0</v>
      </c>
      <c r="B4" s="3"/>
      <c r="C4" s="3"/>
      <c r="D4" s="3"/>
      <c r="E4" s="1"/>
      <c r="F4" s="1"/>
      <c r="G4" s="1"/>
      <c r="H4" s="1"/>
      <c r="I4" s="1"/>
      <c r="J4" s="1"/>
      <c r="K4" s="1"/>
      <c r="L4" s="1"/>
      <c r="M4" s="1"/>
      <c r="N4" s="1"/>
      <c r="O4" s="1"/>
      <c r="P4" s="1"/>
      <c r="Q4" s="1"/>
      <c r="R4" s="1"/>
      <c r="S4" s="1"/>
      <c r="T4" s="1"/>
      <c r="U4" s="1"/>
      <c r="V4" s="1"/>
      <c r="W4" s="1"/>
      <c r="X4" s="1"/>
      <c r="Y4" s="1"/>
      <c r="Z4" s="1"/>
    </row>
    <row r="5" spans="1:26" ht="16" x14ac:dyDescent="0.2">
      <c r="A5" s="4" t="s">
        <v>117</v>
      </c>
      <c r="B5" s="1"/>
      <c r="C5" s="1"/>
      <c r="D5" s="1"/>
      <c r="E5" s="1"/>
      <c r="F5" s="1"/>
      <c r="G5" s="1"/>
      <c r="H5" s="1"/>
      <c r="I5" s="1"/>
      <c r="J5" s="1"/>
      <c r="K5" s="1"/>
      <c r="L5" s="1"/>
      <c r="M5" s="1"/>
      <c r="N5" s="1"/>
      <c r="O5" s="1"/>
      <c r="P5" s="1"/>
      <c r="Q5" s="1"/>
      <c r="R5" s="1"/>
      <c r="S5" s="1"/>
      <c r="T5" s="1"/>
      <c r="U5" s="1"/>
      <c r="V5" s="1"/>
      <c r="W5" s="1"/>
      <c r="X5" s="1"/>
      <c r="Y5" s="1"/>
      <c r="Z5" s="1"/>
    </row>
    <row r="6" spans="1:26" ht="16" x14ac:dyDescent="0.2">
      <c r="A6" s="4" t="s">
        <v>47</v>
      </c>
      <c r="B6" s="1"/>
      <c r="C6" s="1"/>
      <c r="D6" s="1"/>
      <c r="E6" s="1"/>
      <c r="F6" s="1"/>
      <c r="G6" s="1"/>
      <c r="H6" s="1"/>
      <c r="I6" s="1"/>
      <c r="J6" s="1"/>
      <c r="K6" s="1"/>
      <c r="L6" s="1"/>
      <c r="M6" s="1"/>
      <c r="N6" s="1"/>
      <c r="O6" s="1"/>
      <c r="P6" s="1"/>
      <c r="Q6" s="1"/>
      <c r="R6" s="1"/>
      <c r="S6" s="1"/>
      <c r="T6" s="1"/>
      <c r="U6" s="1"/>
      <c r="V6" s="1"/>
      <c r="W6" s="1"/>
      <c r="X6" s="1"/>
      <c r="Y6" s="1"/>
      <c r="Z6" s="1"/>
    </row>
    <row r="7" spans="1:26" ht="16" x14ac:dyDescent="0.2">
      <c r="A7" s="5"/>
      <c r="B7" s="1"/>
      <c r="C7" s="1"/>
      <c r="D7" s="1"/>
      <c r="E7" s="1"/>
      <c r="F7" s="1"/>
      <c r="G7" s="1"/>
      <c r="H7" s="1"/>
      <c r="I7" s="1"/>
      <c r="J7" s="1"/>
      <c r="K7" s="1"/>
      <c r="L7" s="1"/>
      <c r="M7" s="1"/>
      <c r="N7" s="1"/>
      <c r="O7" s="1"/>
      <c r="P7" s="1"/>
      <c r="Q7" s="1"/>
      <c r="R7" s="1"/>
      <c r="S7" s="1"/>
      <c r="T7" s="1"/>
      <c r="U7" s="1"/>
      <c r="V7" s="1"/>
      <c r="W7" s="1"/>
      <c r="X7" s="1"/>
      <c r="Y7" s="1"/>
      <c r="Z7" s="1"/>
    </row>
    <row r="8" spans="1:26" ht="16" x14ac:dyDescent="0.2">
      <c r="A8" s="1"/>
      <c r="B8" s="1"/>
      <c r="C8" s="1"/>
      <c r="D8" s="1"/>
      <c r="E8" s="1"/>
      <c r="F8" s="1"/>
      <c r="G8" s="1"/>
      <c r="H8" s="1"/>
      <c r="I8" s="1"/>
      <c r="J8" s="1"/>
      <c r="K8" s="1"/>
      <c r="L8" s="1"/>
      <c r="M8" s="1"/>
      <c r="N8" s="1"/>
      <c r="O8" s="1"/>
      <c r="P8" s="1"/>
      <c r="Q8" s="1"/>
      <c r="R8" s="1"/>
      <c r="S8" s="1"/>
      <c r="T8" s="1"/>
      <c r="U8" s="1"/>
      <c r="V8" s="1"/>
      <c r="W8" s="1"/>
      <c r="X8" s="1"/>
      <c r="Y8" s="1"/>
      <c r="Z8" s="1"/>
    </row>
    <row r="9" spans="1:26" ht="16" x14ac:dyDescent="0.2">
      <c r="A9" s="1"/>
      <c r="B9" s="1"/>
      <c r="C9" s="1"/>
      <c r="D9" s="1"/>
      <c r="E9" s="1"/>
      <c r="F9" s="1"/>
      <c r="G9" s="1"/>
      <c r="H9" s="1"/>
      <c r="I9" s="1"/>
      <c r="J9" s="1"/>
      <c r="K9" s="1"/>
      <c r="L9" s="1"/>
      <c r="M9" s="1"/>
      <c r="N9" s="1"/>
      <c r="O9" s="1"/>
      <c r="P9" s="1"/>
      <c r="Q9" s="1"/>
      <c r="R9" s="1"/>
      <c r="S9" s="1"/>
      <c r="T9" s="1"/>
      <c r="U9" s="1"/>
      <c r="V9" s="1"/>
      <c r="W9" s="1"/>
      <c r="X9" s="1"/>
      <c r="Y9" s="1"/>
      <c r="Z9" s="1"/>
    </row>
    <row r="10" spans="1:26" ht="16" x14ac:dyDescent="0.2">
      <c r="A10" s="2" t="s">
        <v>48</v>
      </c>
      <c r="B10" s="3"/>
      <c r="C10" s="3"/>
      <c r="D10" s="1"/>
      <c r="E10" s="2" t="s">
        <v>49</v>
      </c>
      <c r="F10" s="3"/>
      <c r="G10" s="1"/>
      <c r="H10" s="1"/>
      <c r="I10" s="1"/>
      <c r="J10" s="1"/>
      <c r="K10" s="1"/>
      <c r="L10" s="1"/>
      <c r="M10" s="1"/>
      <c r="N10" s="1"/>
      <c r="O10" s="1"/>
      <c r="P10" s="1"/>
      <c r="Q10" s="1"/>
      <c r="R10" s="1"/>
      <c r="S10" s="1"/>
      <c r="T10" s="1"/>
      <c r="U10" s="1"/>
      <c r="V10" s="1"/>
      <c r="W10" s="1"/>
      <c r="X10" s="1"/>
      <c r="Y10" s="1"/>
      <c r="Z10" s="1"/>
    </row>
    <row r="11" spans="1:26" ht="16" x14ac:dyDescent="0.2">
      <c r="A11" s="4" t="s">
        <v>50</v>
      </c>
      <c r="B11" s="7"/>
      <c r="C11" s="55">
        <v>150000</v>
      </c>
      <c r="D11" s="1"/>
      <c r="E11" s="18"/>
      <c r="F11" s="18"/>
      <c r="G11" s="1"/>
      <c r="H11" s="1"/>
      <c r="I11" s="1"/>
      <c r="J11" s="1"/>
      <c r="K11" s="1"/>
      <c r="L11" s="1"/>
      <c r="M11" s="1"/>
      <c r="N11" s="1"/>
      <c r="O11" s="1"/>
      <c r="P11" s="1"/>
      <c r="Q11" s="1"/>
      <c r="R11" s="1"/>
      <c r="S11" s="1"/>
      <c r="T11" s="1"/>
      <c r="U11" s="1"/>
      <c r="V11" s="1"/>
      <c r="W11" s="1"/>
      <c r="X11" s="1"/>
      <c r="Y11" s="1"/>
      <c r="Z11" s="1"/>
    </row>
    <row r="12" spans="1:26" ht="16" x14ac:dyDescent="0.2">
      <c r="A12" s="4" t="s">
        <v>51</v>
      </c>
      <c r="B12" s="19"/>
      <c r="C12" s="66">
        <v>8</v>
      </c>
      <c r="D12" s="1" t="s">
        <v>118</v>
      </c>
      <c r="E12" s="18" t="s">
        <v>52</v>
      </c>
      <c r="F12" s="37">
        <f>C11*C12</f>
        <v>1200000</v>
      </c>
      <c r="G12" s="1"/>
      <c r="H12" s="1"/>
      <c r="I12" s="1"/>
      <c r="J12" s="1"/>
      <c r="K12" s="1"/>
      <c r="L12" s="1"/>
      <c r="M12" s="1"/>
      <c r="N12" s="1"/>
      <c r="O12" s="1"/>
      <c r="P12" s="1"/>
      <c r="Q12" s="1"/>
      <c r="R12" s="1"/>
      <c r="S12" s="1"/>
      <c r="T12" s="1"/>
      <c r="U12" s="1"/>
      <c r="V12" s="1"/>
      <c r="W12" s="1"/>
      <c r="X12" s="1"/>
      <c r="Y12" s="1"/>
      <c r="Z12" s="1"/>
    </row>
    <row r="13" spans="1:26" ht="16"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s="36" customFormat="1" ht="15.75" customHeight="1" x14ac:dyDescent="0.25">
      <c r="A16" s="41" t="s">
        <v>107</v>
      </c>
      <c r="B16" s="35"/>
    </row>
    <row r="17" spans="1:26" s="36" customFormat="1" ht="15.75" customHeight="1" x14ac:dyDescent="0.15"/>
    <row r="18" spans="1:26" s="36" customFormat="1" ht="15.75" customHeight="1" x14ac:dyDescent="0.15">
      <c r="D18" s="90" t="s">
        <v>108</v>
      </c>
      <c r="E18" s="90"/>
      <c r="F18" s="90"/>
      <c r="G18" s="90"/>
      <c r="H18" s="90"/>
      <c r="I18" s="90"/>
    </row>
    <row r="19" spans="1:26" s="36" customFormat="1" ht="15.75" customHeight="1" x14ac:dyDescent="0.15">
      <c r="D19" s="90"/>
      <c r="E19" s="90"/>
      <c r="F19" s="90"/>
      <c r="G19" s="90"/>
      <c r="H19" s="90"/>
      <c r="I19" s="90"/>
    </row>
    <row r="20" spans="1:26" s="36" customFormat="1" ht="15.75" customHeight="1" x14ac:dyDescent="0.15"/>
    <row r="21" spans="1:26" s="36" customFormat="1" ht="15.75" customHeight="1" x14ac:dyDescent="0.15"/>
    <row r="22" spans="1:26" ht="16"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6"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sheetProtection algorithmName="SHA-512" hashValue="056MEYPvtdqw/OwOJAtNHwSuGFuKg4OfRxCE1FtC/1tGyy5vJK14u/XeLw01TyBknFHHBXL6jiH4o8VTj+XU/Q==" saltValue="PGbgNbWUa3mNEZzyfAkA5w==" spinCount="100000" sheet="1" objects="1" scenarios="1" formatCells="0" formatColumns="0" formatRows="0" insertColumns="0" insertRows="0" insertHyperlinks="0"/>
  <mergeCells count="2">
    <mergeCell ref="C1:G1"/>
    <mergeCell ref="D18:I19"/>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C15" sqref="C15"/>
    </sheetView>
  </sheetViews>
  <sheetFormatPr baseColWidth="10" defaultColWidth="11.1640625" defaultRowHeight="15" customHeight="1" x14ac:dyDescent="0.2"/>
  <cols>
    <col min="1" max="1" width="17.83203125" customWidth="1"/>
    <col min="2" max="2" width="13" customWidth="1"/>
    <col min="3" max="3" width="13.6640625" customWidth="1"/>
    <col min="4" max="26" width="10.6640625" customWidth="1"/>
  </cols>
  <sheetData>
    <row r="1" spans="1:26" s="36" customFormat="1" ht="31.25" customHeight="1" x14ac:dyDescent="0.25">
      <c r="A1" s="43" t="s">
        <v>109</v>
      </c>
      <c r="B1"/>
      <c r="C1" s="92" t="s">
        <v>110</v>
      </c>
      <c r="D1" s="92"/>
      <c r="E1" s="92"/>
      <c r="F1" s="92"/>
      <c r="G1" s="92"/>
      <c r="H1"/>
      <c r="I1"/>
      <c r="J1"/>
      <c r="K1"/>
      <c r="L1"/>
      <c r="M1"/>
      <c r="N1"/>
      <c r="O1"/>
      <c r="P1"/>
    </row>
    <row r="4" spans="1:26" ht="12" customHeight="1" x14ac:dyDescent="0.2">
      <c r="A4" s="2" t="s">
        <v>0</v>
      </c>
      <c r="B4" s="3"/>
      <c r="C4" s="3"/>
      <c r="D4" s="3"/>
      <c r="E4" s="8"/>
      <c r="F4" s="8"/>
      <c r="G4" s="8"/>
      <c r="H4" s="20"/>
      <c r="I4" s="20"/>
      <c r="J4" s="20"/>
      <c r="K4" s="20"/>
      <c r="L4" s="20"/>
      <c r="M4" s="20"/>
      <c r="N4" s="20"/>
      <c r="O4" s="20"/>
      <c r="P4" s="20"/>
      <c r="Q4" s="20"/>
      <c r="R4" s="20"/>
      <c r="S4" s="20"/>
      <c r="T4" s="20"/>
      <c r="U4" s="20"/>
      <c r="V4" s="20"/>
      <c r="W4" s="20"/>
      <c r="X4" s="20"/>
      <c r="Y4" s="20"/>
      <c r="Z4" s="20"/>
    </row>
    <row r="5" spans="1:26" ht="12" customHeight="1" x14ac:dyDescent="0.2">
      <c r="A5" s="4" t="s">
        <v>53</v>
      </c>
      <c r="B5" s="8"/>
      <c r="C5" s="8"/>
      <c r="D5" s="8"/>
      <c r="E5" s="8"/>
      <c r="F5" s="8"/>
      <c r="G5" s="8"/>
      <c r="H5" s="20"/>
      <c r="I5" s="20"/>
      <c r="J5" s="20"/>
      <c r="K5" s="20"/>
      <c r="L5" s="20"/>
      <c r="M5" s="20"/>
      <c r="N5" s="20"/>
      <c r="O5" s="20"/>
      <c r="P5" s="20"/>
      <c r="Q5" s="20"/>
      <c r="R5" s="20"/>
      <c r="S5" s="20"/>
      <c r="T5" s="20"/>
      <c r="U5" s="20"/>
      <c r="V5" s="20"/>
      <c r="W5" s="20"/>
      <c r="X5" s="20"/>
      <c r="Y5" s="20"/>
      <c r="Z5" s="20"/>
    </row>
    <row r="6" spans="1:26" ht="12" customHeight="1" x14ac:dyDescent="0.2">
      <c r="A6" s="38" t="s">
        <v>54</v>
      </c>
      <c r="B6" s="8"/>
      <c r="C6" s="8"/>
      <c r="D6" s="8"/>
      <c r="E6" s="8"/>
      <c r="F6" s="8"/>
      <c r="G6" s="8"/>
      <c r="H6" s="20"/>
      <c r="I6" s="20"/>
      <c r="J6" s="20"/>
      <c r="K6" s="20"/>
      <c r="L6" s="20"/>
      <c r="M6" s="20"/>
      <c r="N6" s="20"/>
      <c r="O6" s="20"/>
      <c r="P6" s="20"/>
      <c r="Q6" s="20"/>
      <c r="R6" s="20"/>
      <c r="S6" s="20"/>
      <c r="T6" s="20"/>
      <c r="U6" s="20"/>
      <c r="V6" s="20"/>
      <c r="W6" s="20"/>
      <c r="X6" s="20"/>
      <c r="Y6" s="20"/>
      <c r="Z6" s="20"/>
    </row>
    <row r="7" spans="1:26" ht="12" customHeight="1" x14ac:dyDescent="0.2">
      <c r="A7" s="4" t="s">
        <v>55</v>
      </c>
      <c r="B7" s="8"/>
      <c r="C7" s="8"/>
      <c r="D7" s="8"/>
      <c r="E7" s="8"/>
      <c r="F7" s="8"/>
      <c r="G7" s="8"/>
      <c r="H7" s="20"/>
      <c r="I7" s="20"/>
      <c r="J7" s="20"/>
      <c r="K7" s="20"/>
      <c r="L7" s="20"/>
      <c r="M7" s="20"/>
      <c r="N7" s="20"/>
      <c r="O7" s="20"/>
      <c r="P7" s="20"/>
      <c r="Q7" s="20"/>
      <c r="R7" s="20"/>
      <c r="S7" s="20"/>
      <c r="T7" s="20"/>
      <c r="U7" s="20"/>
      <c r="V7" s="20"/>
      <c r="W7" s="20"/>
      <c r="X7" s="20"/>
      <c r="Y7" s="20"/>
      <c r="Z7" s="20"/>
    </row>
    <row r="8" spans="1:26" ht="12" customHeight="1" x14ac:dyDescent="0.2">
      <c r="A8" s="8"/>
      <c r="B8" s="8"/>
      <c r="C8" s="8"/>
      <c r="D8" s="8"/>
      <c r="E8" s="8"/>
      <c r="F8" s="8"/>
      <c r="G8" s="8"/>
      <c r="H8" s="20"/>
      <c r="I8" s="20"/>
      <c r="J8" s="20"/>
      <c r="K8" s="20"/>
      <c r="L8" s="20"/>
      <c r="M8" s="20"/>
      <c r="N8" s="20"/>
      <c r="O8" s="20"/>
      <c r="P8" s="20"/>
      <c r="Q8" s="20"/>
      <c r="R8" s="20"/>
      <c r="S8" s="20"/>
      <c r="T8" s="20"/>
      <c r="U8" s="20"/>
      <c r="V8" s="20"/>
      <c r="W8" s="20"/>
      <c r="X8" s="20"/>
      <c r="Y8" s="20"/>
      <c r="Z8" s="20"/>
    </row>
    <row r="9" spans="1:26" ht="12" customHeight="1" x14ac:dyDescent="0.2">
      <c r="A9" s="8"/>
      <c r="B9" s="8"/>
      <c r="C9" s="8"/>
      <c r="D9" s="8"/>
      <c r="E9" s="8"/>
      <c r="F9" s="8"/>
      <c r="G9" s="8"/>
      <c r="H9" s="20"/>
      <c r="I9" s="20"/>
      <c r="J9" s="20"/>
      <c r="K9" s="20"/>
      <c r="L9" s="20"/>
      <c r="M9" s="20"/>
      <c r="N9" s="20"/>
      <c r="O9" s="20"/>
      <c r="P9" s="20"/>
      <c r="Q9" s="20"/>
      <c r="R9" s="20"/>
      <c r="S9" s="20"/>
      <c r="T9" s="20"/>
      <c r="U9" s="20"/>
      <c r="V9" s="20"/>
      <c r="W9" s="20"/>
      <c r="X9" s="20"/>
      <c r="Y9" s="20"/>
      <c r="Z9" s="20"/>
    </row>
    <row r="10" spans="1:26" ht="12" customHeight="1" x14ac:dyDescent="0.2">
      <c r="A10" s="2" t="s">
        <v>56</v>
      </c>
      <c r="B10" s="3"/>
      <c r="C10" s="46"/>
      <c r="D10" s="8"/>
      <c r="E10" s="8"/>
      <c r="F10" s="8"/>
      <c r="G10" s="8"/>
      <c r="H10" s="20"/>
      <c r="I10" s="20"/>
      <c r="J10" s="20"/>
      <c r="K10" s="20"/>
      <c r="L10" s="20"/>
      <c r="M10" s="20"/>
      <c r="N10" s="20"/>
      <c r="O10" s="20"/>
      <c r="P10" s="20"/>
      <c r="Q10" s="20"/>
      <c r="R10" s="20"/>
      <c r="S10" s="20"/>
      <c r="T10" s="20"/>
      <c r="U10" s="20"/>
      <c r="V10" s="20"/>
      <c r="W10" s="20"/>
      <c r="X10" s="20"/>
      <c r="Y10" s="20"/>
      <c r="Z10" s="20"/>
    </row>
    <row r="11" spans="1:26" ht="12" customHeight="1" x14ac:dyDescent="0.2">
      <c r="A11" s="4" t="s">
        <v>57</v>
      </c>
      <c r="B11" s="7"/>
      <c r="C11" s="55">
        <v>400000</v>
      </c>
      <c r="D11" s="8"/>
      <c r="E11" s="8"/>
      <c r="F11" s="8"/>
      <c r="G11" s="8"/>
      <c r="H11" s="20"/>
      <c r="I11" s="20"/>
      <c r="J11" s="20"/>
      <c r="K11" s="20"/>
      <c r="L11" s="20"/>
      <c r="M11" s="20"/>
      <c r="N11" s="20"/>
      <c r="O11" s="20"/>
      <c r="P11" s="20"/>
      <c r="Q11" s="20"/>
      <c r="R11" s="20"/>
      <c r="S11" s="20"/>
      <c r="T11" s="20"/>
      <c r="U11" s="20"/>
      <c r="V11" s="20"/>
      <c r="W11" s="20"/>
      <c r="X11" s="20"/>
      <c r="Y11" s="20"/>
      <c r="Z11" s="20"/>
    </row>
    <row r="12" spans="1:26" ht="12" customHeight="1" x14ac:dyDescent="0.2">
      <c r="A12" s="4" t="s">
        <v>58</v>
      </c>
      <c r="B12" s="7"/>
      <c r="C12" s="55">
        <v>100000</v>
      </c>
      <c r="D12" s="8"/>
      <c r="E12" s="8"/>
      <c r="F12" s="8"/>
      <c r="G12" s="8"/>
      <c r="H12" s="20"/>
      <c r="I12" s="20"/>
      <c r="J12" s="20"/>
      <c r="K12" s="20"/>
      <c r="L12" s="20"/>
      <c r="M12" s="20"/>
      <c r="N12" s="20"/>
      <c r="O12" s="20"/>
      <c r="P12" s="20"/>
      <c r="Q12" s="20"/>
      <c r="R12" s="20"/>
      <c r="S12" s="20"/>
      <c r="T12" s="20"/>
      <c r="U12" s="20"/>
      <c r="V12" s="20"/>
      <c r="W12" s="20"/>
      <c r="X12" s="20"/>
      <c r="Y12" s="20"/>
      <c r="Z12" s="20"/>
    </row>
    <row r="13" spans="1:26" ht="12" customHeight="1" x14ac:dyDescent="0.2">
      <c r="A13" s="4" t="s">
        <v>59</v>
      </c>
      <c r="B13" s="4"/>
      <c r="C13" s="55">
        <v>300000</v>
      </c>
      <c r="D13" s="8"/>
      <c r="E13" s="8"/>
      <c r="F13" s="8"/>
      <c r="G13" s="8"/>
      <c r="H13" s="20"/>
      <c r="I13" s="20"/>
      <c r="J13" s="20"/>
      <c r="K13" s="20"/>
      <c r="L13" s="20"/>
      <c r="M13" s="20"/>
      <c r="N13" s="20"/>
      <c r="O13" s="20"/>
      <c r="P13" s="20"/>
      <c r="Q13" s="20"/>
      <c r="R13" s="20"/>
      <c r="S13" s="20"/>
      <c r="T13" s="20"/>
      <c r="U13" s="20"/>
      <c r="V13" s="20"/>
      <c r="W13" s="20"/>
      <c r="X13" s="20"/>
      <c r="Y13" s="20"/>
      <c r="Z13" s="20"/>
    </row>
    <row r="14" spans="1:26" ht="12" customHeight="1" x14ac:dyDescent="0.2">
      <c r="A14" s="4" t="s">
        <v>60</v>
      </c>
      <c r="B14" s="7"/>
      <c r="C14" s="55">
        <v>50000</v>
      </c>
      <c r="D14" s="8"/>
      <c r="E14" s="8"/>
      <c r="F14" s="8"/>
      <c r="G14" s="8"/>
      <c r="H14" s="20"/>
      <c r="I14" s="20"/>
      <c r="J14" s="20"/>
      <c r="K14" s="20"/>
      <c r="L14" s="20"/>
      <c r="M14" s="20"/>
      <c r="N14" s="20"/>
      <c r="O14" s="20"/>
      <c r="P14" s="20"/>
      <c r="Q14" s="20"/>
      <c r="R14" s="20"/>
      <c r="S14" s="20"/>
      <c r="T14" s="20"/>
      <c r="U14" s="20"/>
      <c r="V14" s="20"/>
      <c r="W14" s="20"/>
      <c r="X14" s="20"/>
      <c r="Y14" s="20"/>
      <c r="Z14" s="20"/>
    </row>
    <row r="15" spans="1:26" ht="12" customHeight="1" x14ac:dyDescent="0.2">
      <c r="A15" s="4" t="s">
        <v>61</v>
      </c>
      <c r="B15" s="4"/>
      <c r="C15" s="55">
        <v>250000</v>
      </c>
      <c r="D15" s="8"/>
      <c r="E15" s="8"/>
      <c r="F15" s="8"/>
      <c r="G15" s="8"/>
      <c r="H15" s="20"/>
      <c r="I15" s="20"/>
      <c r="J15" s="20"/>
      <c r="K15" s="20"/>
      <c r="L15" s="20"/>
      <c r="M15" s="20"/>
      <c r="N15" s="20"/>
      <c r="O15" s="20"/>
      <c r="P15" s="20"/>
      <c r="Q15" s="20"/>
      <c r="R15" s="20"/>
      <c r="S15" s="20"/>
      <c r="T15" s="20"/>
      <c r="U15" s="20"/>
      <c r="V15" s="20"/>
      <c r="W15" s="20"/>
      <c r="X15" s="20"/>
      <c r="Y15" s="20"/>
      <c r="Z15" s="20"/>
    </row>
    <row r="16" spans="1:26" ht="12" customHeight="1" x14ac:dyDescent="0.2">
      <c r="A16" s="8"/>
      <c r="B16" s="8"/>
      <c r="C16" s="47"/>
      <c r="D16" s="8"/>
      <c r="E16" s="8"/>
      <c r="F16" s="8"/>
      <c r="G16" s="8"/>
      <c r="H16" s="20"/>
      <c r="I16" s="20"/>
      <c r="J16" s="20"/>
      <c r="K16" s="20"/>
      <c r="L16" s="20"/>
      <c r="M16" s="20"/>
      <c r="N16" s="20"/>
      <c r="O16" s="20"/>
      <c r="P16" s="20"/>
      <c r="Q16" s="20"/>
      <c r="R16" s="20"/>
      <c r="S16" s="20"/>
      <c r="T16" s="20"/>
      <c r="U16" s="20"/>
      <c r="V16" s="20"/>
      <c r="W16" s="20"/>
      <c r="X16" s="20"/>
      <c r="Y16" s="20"/>
      <c r="Z16" s="20"/>
    </row>
    <row r="17" spans="1:26" ht="12" customHeight="1" x14ac:dyDescent="0.2">
      <c r="A17" s="18" t="s">
        <v>62</v>
      </c>
      <c r="B17" s="18"/>
      <c r="C17" s="37">
        <f>SUM(C11:C15)</f>
        <v>1100000</v>
      </c>
      <c r="D17" s="8"/>
      <c r="E17" s="8"/>
      <c r="F17" s="8"/>
      <c r="G17" s="8"/>
      <c r="H17" s="20"/>
      <c r="I17" s="20"/>
      <c r="J17" s="20"/>
      <c r="K17" s="20"/>
      <c r="L17" s="20"/>
      <c r="M17" s="20"/>
      <c r="N17" s="20"/>
      <c r="O17" s="20"/>
      <c r="P17" s="20"/>
      <c r="Q17" s="20"/>
      <c r="R17" s="20"/>
      <c r="S17" s="20"/>
      <c r="T17" s="20"/>
      <c r="U17" s="20"/>
      <c r="V17" s="20"/>
      <c r="W17" s="20"/>
      <c r="X17" s="20"/>
      <c r="Y17" s="20"/>
      <c r="Z17" s="20"/>
    </row>
    <row r="18" spans="1:26" ht="12" customHeight="1" x14ac:dyDescent="0.2">
      <c r="A18" s="8"/>
      <c r="B18" s="8"/>
      <c r="C18" s="8"/>
      <c r="D18" s="8"/>
      <c r="E18" s="8"/>
      <c r="F18" s="8"/>
      <c r="G18" s="8"/>
      <c r="H18" s="20"/>
      <c r="I18" s="20"/>
      <c r="J18" s="20"/>
      <c r="K18" s="20"/>
      <c r="L18" s="20"/>
      <c r="M18" s="20"/>
      <c r="N18" s="20"/>
      <c r="O18" s="20"/>
      <c r="P18" s="20"/>
      <c r="Q18" s="20"/>
      <c r="R18" s="20"/>
      <c r="S18" s="20"/>
      <c r="T18" s="20"/>
      <c r="U18" s="20"/>
      <c r="V18" s="20"/>
      <c r="W18" s="20"/>
      <c r="X18" s="20"/>
      <c r="Y18" s="20"/>
      <c r="Z18" s="20"/>
    </row>
    <row r="19" spans="1:26" ht="12" customHeight="1" x14ac:dyDescent="0.2">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2" customHeight="1" x14ac:dyDescent="0.2">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s="36" customFormat="1" ht="15.75" customHeight="1" x14ac:dyDescent="0.25">
      <c r="A21" s="41" t="s">
        <v>107</v>
      </c>
      <c r="B21" s="35"/>
    </row>
    <row r="22" spans="1:26" s="36" customFormat="1" ht="15.75" customHeight="1" x14ac:dyDescent="0.15"/>
    <row r="23" spans="1:26" s="36" customFormat="1" ht="15.75" customHeight="1" x14ac:dyDescent="0.15">
      <c r="D23" s="90" t="s">
        <v>108</v>
      </c>
      <c r="E23" s="90"/>
      <c r="F23" s="90"/>
      <c r="G23" s="90"/>
      <c r="H23" s="90"/>
      <c r="I23" s="90"/>
    </row>
    <row r="24" spans="1:26" s="36" customFormat="1" ht="15.75" customHeight="1" x14ac:dyDescent="0.15">
      <c r="D24" s="90"/>
      <c r="E24" s="90"/>
      <c r="F24" s="90"/>
      <c r="G24" s="90"/>
      <c r="H24" s="90"/>
      <c r="I24" s="90"/>
    </row>
    <row r="25" spans="1:26" s="36" customFormat="1" ht="15.75" customHeight="1" x14ac:dyDescent="0.15"/>
    <row r="26" spans="1:26" s="36" customFormat="1" ht="15.75" customHeight="1" x14ac:dyDescent="0.15"/>
    <row r="27" spans="1:26" ht="12" customHeight="1" x14ac:dyDescent="0.2">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2" customHeight="1" x14ac:dyDescent="0.2">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2" customHeight="1"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2" customHeight="1"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2" customHeight="1" x14ac:dyDescent="0.2">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2"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2" customHeight="1" x14ac:dyDescent="0.2">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2" customHeight="1" x14ac:dyDescent="0.2">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2" customHeight="1" x14ac:dyDescent="0.2">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2" customHeight="1" x14ac:dyDescent="0.2">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2" customHeight="1" x14ac:dyDescent="0.2">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2" customHeight="1"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2" customHeight="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2" customHeight="1"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2" customHeight="1"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2" customHeight="1"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2" customHeight="1"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2" customHeight="1"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2" customHeight="1"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2" customHeight="1"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2" customHeight="1"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2" customHeight="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2"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2"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2"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2" customHeight="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2" customHeight="1"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2" customHeight="1"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2" customHeight="1"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2" customHeight="1"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2" customHeight="1"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2" customHeight="1"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2" customHeight="1"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2"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2"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2" customHeight="1"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2" customHeight="1"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2" customHeight="1"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2"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2" customHeigh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2" customHeight="1"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2" customHeight="1"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2" customHeight="1"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2" customHeight="1"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2" customHeight="1"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2" customHeight="1"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2" customHeight="1"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2" customHeight="1"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2" customHeight="1"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2" customHeight="1"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2" customHeight="1"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2" customHeight="1"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2" customHeight="1"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2" customHeight="1"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2" customHeight="1"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2"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2" customHeight="1"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2" customHeight="1"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2" customHeight="1"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2" customHeight="1"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2" customHeight="1"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2" customHeight="1"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2" customHeight="1"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2" customHeight="1"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2" customHeight="1"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2" customHeight="1"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2" customHeight="1"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2" customHeight="1"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2" customHeight="1"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2" customHeight="1"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2" customHeight="1"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2" customHeight="1"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2" customHeight="1"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2" customHeight="1"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2" customHeight="1"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2" customHeight="1"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2" customHeight="1"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2" customHeight="1"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2" customHeight="1"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2" customHeight="1"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2" customHeight="1"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2" customHeight="1"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2" customHeight="1"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2" customHeight="1"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2" customHeight="1"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2" customHeight="1"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2" customHeight="1"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2" customHeight="1"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2" customHeight="1"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2" customHeight="1"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2" customHeight="1"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2" customHeight="1"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2" customHeight="1"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2" customHeight="1"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2" customHeight="1"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2" customHeight="1"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2" customHeight="1"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2" customHeight="1"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2" customHeight="1"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2" customHeight="1"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2" customHeight="1"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2" customHeight="1"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2" customHeight="1"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2" customHeight="1"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2" customHeight="1"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2" customHeight="1"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2" customHeight="1"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2" customHeight="1"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2" customHeight="1"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2" customHeight="1"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2" customHeight="1"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2" customHeight="1"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2" customHeight="1"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2" customHeight="1"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2" customHeight="1"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2" customHeight="1"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2" customHeight="1"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2" customHeight="1"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2" customHeight="1"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2" customHeight="1"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2" customHeight="1"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2" customHeight="1"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2" customHeight="1"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2" customHeight="1"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2" customHeight="1"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2" customHeight="1"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2" customHeight="1"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2" customHeight="1"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2" customHeight="1"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2" customHeight="1"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2" customHeight="1"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2" customHeight="1"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2" customHeight="1"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2" customHeight="1"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2" customHeight="1"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2" customHeight="1"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2" customHeight="1"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2" customHeight="1"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2" customHeight="1"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2" customHeight="1"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2" customHeight="1"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2" customHeight="1"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2" customHeight="1"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2" customHeight="1"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2" customHeight="1"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2" customHeight="1"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2" customHeight="1"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2" customHeight="1"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2" customHeight="1"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2" customHeight="1"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2" customHeight="1"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2" customHeight="1"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2" customHeight="1"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2" customHeight="1"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2" customHeight="1"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2" customHeight="1"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2" customHeight="1"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2" customHeight="1"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2" customHeight="1"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2" customHeight="1"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2" customHeight="1"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2" customHeight="1"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2" customHeight="1"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2" customHeight="1"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2" customHeight="1"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2" customHeight="1"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2" customHeight="1"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2" customHeight="1"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2" customHeight="1"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2" customHeight="1"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2" customHeight="1"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2" customHeight="1"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2" customHeight="1"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2" customHeight="1" x14ac:dyDescent="0.2">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2" customHeight="1" x14ac:dyDescent="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2" customHeight="1" x14ac:dyDescent="0.2">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2" customHeight="1" x14ac:dyDescent="0.2">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2" customHeight="1" x14ac:dyDescent="0.2">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2" customHeight="1" x14ac:dyDescent="0.2">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2" customHeight="1" x14ac:dyDescent="0.2">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2" customHeight="1" x14ac:dyDescent="0.2">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2" customHeight="1" x14ac:dyDescent="0.2">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 customHeight="1" x14ac:dyDescent="0.2">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 customHeight="1" x14ac:dyDescent="0.2">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2" customHeight="1" x14ac:dyDescent="0.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2" customHeight="1" x14ac:dyDescent="0.2">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2" customHeight="1" x14ac:dyDescent="0.2">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 customHeight="1" x14ac:dyDescent="0.2">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 customHeight="1" x14ac:dyDescent="0.2">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2" customHeight="1" x14ac:dyDescent="0.2">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2" customHeight="1" x14ac:dyDescent="0.2">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2" customHeight="1" x14ac:dyDescent="0.2">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2" customHeight="1" x14ac:dyDescent="0.2">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2" customHeight="1" x14ac:dyDescent="0.2">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2" customHeight="1" x14ac:dyDescent="0.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2" customHeight="1" x14ac:dyDescent="0.2">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2" customHeight="1" x14ac:dyDescent="0.2">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2" customHeight="1" x14ac:dyDescent="0.2">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2" customHeight="1" x14ac:dyDescent="0.2">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2" customHeight="1" x14ac:dyDescent="0.2">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2" customHeight="1" x14ac:dyDescent="0.2">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2" customHeight="1" x14ac:dyDescent="0.2">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2" customHeight="1" x14ac:dyDescent="0.2">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2" customHeight="1" x14ac:dyDescent="0.2">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2" customHeight="1" x14ac:dyDescent="0.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2" customHeight="1" x14ac:dyDescent="0.2">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2" customHeight="1" x14ac:dyDescent="0.2">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2" customHeight="1" x14ac:dyDescent="0.2">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2" customHeight="1" x14ac:dyDescent="0.2">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2" customHeight="1" x14ac:dyDescent="0.2">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2" customHeight="1" x14ac:dyDescent="0.2">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2" customHeight="1" x14ac:dyDescent="0.2">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2" customHeight="1" x14ac:dyDescent="0.2">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2" customHeight="1" x14ac:dyDescent="0.2">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2" customHeight="1" x14ac:dyDescent="0.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2" customHeight="1" x14ac:dyDescent="0.2">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2" customHeight="1" x14ac:dyDescent="0.2">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2" customHeight="1" x14ac:dyDescent="0.2">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2" customHeight="1" x14ac:dyDescent="0.2">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2" customHeight="1" x14ac:dyDescent="0.2">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2" customHeight="1" x14ac:dyDescent="0.2">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2" customHeight="1" x14ac:dyDescent="0.2">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2" customHeight="1" x14ac:dyDescent="0.2">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2" customHeight="1" x14ac:dyDescent="0.2">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2" customHeight="1" x14ac:dyDescent="0.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2" customHeight="1" x14ac:dyDescent="0.2">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2" customHeight="1" x14ac:dyDescent="0.2">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2" customHeight="1" x14ac:dyDescent="0.2">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2" customHeight="1" x14ac:dyDescent="0.2">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2" customHeight="1" x14ac:dyDescent="0.2">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2" customHeight="1" x14ac:dyDescent="0.2">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2" customHeight="1" x14ac:dyDescent="0.2">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2" customHeight="1" x14ac:dyDescent="0.2">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2" customHeight="1" x14ac:dyDescent="0.2">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2" customHeight="1" x14ac:dyDescent="0.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2" customHeight="1" x14ac:dyDescent="0.2">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2" customHeight="1" x14ac:dyDescent="0.2">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2" customHeight="1" x14ac:dyDescent="0.2">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2" customHeight="1" x14ac:dyDescent="0.2">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2" customHeight="1" x14ac:dyDescent="0.2">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2" customHeight="1" x14ac:dyDescent="0.2">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2" customHeight="1" x14ac:dyDescent="0.2">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2" customHeight="1" x14ac:dyDescent="0.2">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2" customHeight="1" x14ac:dyDescent="0.2">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2" customHeight="1" x14ac:dyDescent="0.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2" customHeight="1" x14ac:dyDescent="0.2">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2" customHeight="1" x14ac:dyDescent="0.2">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2" customHeight="1" x14ac:dyDescent="0.2">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2" customHeight="1" x14ac:dyDescent="0.2">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2" customHeight="1" x14ac:dyDescent="0.2">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2" customHeight="1" x14ac:dyDescent="0.2">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2" customHeight="1" x14ac:dyDescent="0.2">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2" customHeight="1" x14ac:dyDescent="0.2">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2" customHeight="1" x14ac:dyDescent="0.2">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2" customHeight="1" x14ac:dyDescent="0.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2" customHeight="1" x14ac:dyDescent="0.2">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2" customHeight="1" x14ac:dyDescent="0.2">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2" customHeight="1" x14ac:dyDescent="0.2">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2" customHeight="1" x14ac:dyDescent="0.2">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2" customHeight="1" x14ac:dyDescent="0.2">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2" customHeight="1" x14ac:dyDescent="0.2">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2" customHeight="1" x14ac:dyDescent="0.2">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2" customHeight="1" x14ac:dyDescent="0.2">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2" customHeight="1" x14ac:dyDescent="0.2">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2" customHeight="1" x14ac:dyDescent="0.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2" customHeight="1" x14ac:dyDescent="0.2">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2" customHeight="1" x14ac:dyDescent="0.2">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2" customHeight="1" x14ac:dyDescent="0.2">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2" customHeight="1" x14ac:dyDescent="0.2">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2" customHeight="1" x14ac:dyDescent="0.2">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2" customHeight="1" x14ac:dyDescent="0.2">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2" customHeight="1" x14ac:dyDescent="0.2">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2" customHeight="1" x14ac:dyDescent="0.2">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2" customHeight="1" x14ac:dyDescent="0.2">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2" customHeight="1" x14ac:dyDescent="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2" customHeight="1" x14ac:dyDescent="0.2">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2" customHeight="1" x14ac:dyDescent="0.2">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2" customHeight="1" x14ac:dyDescent="0.2">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2" customHeight="1" x14ac:dyDescent="0.2">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2" customHeight="1" x14ac:dyDescent="0.2">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2" customHeight="1" x14ac:dyDescent="0.2">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2" customHeight="1" x14ac:dyDescent="0.2">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2" customHeight="1" x14ac:dyDescent="0.2">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2" customHeight="1" x14ac:dyDescent="0.2">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 customHeight="1"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 customHeight="1"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 customHeight="1"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 customHeight="1"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 customHeight="1"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 customHeight="1"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 customHeight="1"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 customHeight="1"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 customHeight="1"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 customHeight="1"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 customHeight="1"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 customHeight="1"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 customHeight="1"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 customHeight="1"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 customHeight="1"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 customHeight="1"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 customHeight="1"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 customHeight="1"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 customHeight="1"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 customHeight="1"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 customHeight="1"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 customHeight="1"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 customHeight="1"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 customHeight="1" x14ac:dyDescent="0.2">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 customHeight="1" x14ac:dyDescent="0.2">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 customHeight="1" x14ac:dyDescent="0.2">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 customHeight="1" x14ac:dyDescent="0.2">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 customHeight="1" x14ac:dyDescent="0.2">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 customHeight="1" x14ac:dyDescent="0.2">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 customHeight="1" x14ac:dyDescent="0.2">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 customHeight="1" x14ac:dyDescent="0.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 customHeight="1" x14ac:dyDescent="0.2">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 customHeight="1" x14ac:dyDescent="0.2">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 customHeight="1" x14ac:dyDescent="0.2">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 customHeight="1" x14ac:dyDescent="0.2">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 customHeight="1" x14ac:dyDescent="0.2">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 customHeight="1" x14ac:dyDescent="0.2">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 customHeight="1" x14ac:dyDescent="0.2">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 customHeight="1" x14ac:dyDescent="0.2">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 customHeight="1" x14ac:dyDescent="0.2">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 customHeight="1" x14ac:dyDescent="0.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 customHeight="1" x14ac:dyDescent="0.2">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 customHeight="1" x14ac:dyDescent="0.2">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 customHeight="1" x14ac:dyDescent="0.2">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 customHeight="1" x14ac:dyDescent="0.2">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 customHeight="1" x14ac:dyDescent="0.2">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 customHeight="1" x14ac:dyDescent="0.2">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 customHeight="1" x14ac:dyDescent="0.2">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 customHeight="1" x14ac:dyDescent="0.2">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 customHeight="1" x14ac:dyDescent="0.2">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 customHeight="1" x14ac:dyDescent="0.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 customHeight="1" x14ac:dyDescent="0.2">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 customHeight="1" x14ac:dyDescent="0.2">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 customHeight="1" x14ac:dyDescent="0.2">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 customHeight="1" x14ac:dyDescent="0.2">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 customHeight="1" x14ac:dyDescent="0.2">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 customHeight="1" x14ac:dyDescent="0.2">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 customHeight="1" x14ac:dyDescent="0.2">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 customHeight="1" x14ac:dyDescent="0.2">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 customHeight="1" x14ac:dyDescent="0.2">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 customHeight="1" x14ac:dyDescent="0.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 customHeight="1" x14ac:dyDescent="0.2">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 customHeight="1" x14ac:dyDescent="0.2">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 customHeight="1" x14ac:dyDescent="0.2">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 customHeight="1" x14ac:dyDescent="0.2">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 customHeight="1" x14ac:dyDescent="0.2">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 customHeight="1" x14ac:dyDescent="0.2">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 customHeight="1" x14ac:dyDescent="0.2">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 customHeight="1" x14ac:dyDescent="0.2">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 customHeight="1" x14ac:dyDescent="0.2">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 customHeight="1" x14ac:dyDescent="0.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 customHeight="1" x14ac:dyDescent="0.2">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 customHeight="1" x14ac:dyDescent="0.2">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 customHeight="1" x14ac:dyDescent="0.2">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 customHeight="1" x14ac:dyDescent="0.2">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 customHeight="1" x14ac:dyDescent="0.2">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 customHeight="1" x14ac:dyDescent="0.2">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 customHeight="1" x14ac:dyDescent="0.2">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 customHeight="1" x14ac:dyDescent="0.2">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 customHeight="1" x14ac:dyDescent="0.2">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 customHeight="1" x14ac:dyDescent="0.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 customHeight="1" x14ac:dyDescent="0.2">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 customHeight="1" x14ac:dyDescent="0.2">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 customHeight="1" x14ac:dyDescent="0.2">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 customHeight="1" x14ac:dyDescent="0.2">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 customHeight="1" x14ac:dyDescent="0.2">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 customHeight="1" x14ac:dyDescent="0.2">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 customHeight="1" x14ac:dyDescent="0.2">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 customHeight="1" x14ac:dyDescent="0.2">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 customHeight="1" x14ac:dyDescent="0.2">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 customHeight="1" x14ac:dyDescent="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 customHeight="1" x14ac:dyDescent="0.2">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 customHeight="1" x14ac:dyDescent="0.2">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 customHeight="1" x14ac:dyDescent="0.2">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 customHeight="1" x14ac:dyDescent="0.2">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 customHeight="1" x14ac:dyDescent="0.2">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 customHeight="1" x14ac:dyDescent="0.2">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 customHeight="1" x14ac:dyDescent="0.2">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 customHeight="1" x14ac:dyDescent="0.2">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 customHeight="1" x14ac:dyDescent="0.2">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 customHeight="1" x14ac:dyDescent="0.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 customHeight="1" x14ac:dyDescent="0.2">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 customHeight="1" x14ac:dyDescent="0.2">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 customHeight="1" x14ac:dyDescent="0.2">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 customHeight="1" x14ac:dyDescent="0.2">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 customHeight="1" x14ac:dyDescent="0.2">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 customHeight="1" x14ac:dyDescent="0.2">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 customHeight="1" x14ac:dyDescent="0.2">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 customHeight="1" x14ac:dyDescent="0.2">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 customHeight="1" x14ac:dyDescent="0.2">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 customHeight="1" x14ac:dyDescent="0.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 customHeight="1" x14ac:dyDescent="0.2">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 customHeight="1" x14ac:dyDescent="0.2">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 customHeight="1" x14ac:dyDescent="0.2">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 customHeight="1" x14ac:dyDescent="0.2">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 customHeight="1" x14ac:dyDescent="0.2">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 customHeight="1" x14ac:dyDescent="0.2">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 customHeight="1" x14ac:dyDescent="0.2">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 customHeight="1" x14ac:dyDescent="0.2">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 customHeight="1" x14ac:dyDescent="0.2">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 customHeight="1" x14ac:dyDescent="0.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 customHeight="1" x14ac:dyDescent="0.2">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 customHeight="1" x14ac:dyDescent="0.2">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 customHeight="1" x14ac:dyDescent="0.2">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 customHeight="1" x14ac:dyDescent="0.2">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 customHeight="1" x14ac:dyDescent="0.2">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 customHeight="1" x14ac:dyDescent="0.2">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 customHeight="1" x14ac:dyDescent="0.2">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 customHeight="1" x14ac:dyDescent="0.2">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 customHeight="1" x14ac:dyDescent="0.2">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 customHeight="1" x14ac:dyDescent="0.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 customHeight="1" x14ac:dyDescent="0.2">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 customHeight="1" x14ac:dyDescent="0.2">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 customHeight="1" x14ac:dyDescent="0.2">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 customHeight="1" x14ac:dyDescent="0.2">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 customHeight="1" x14ac:dyDescent="0.2">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 customHeight="1" x14ac:dyDescent="0.2">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 customHeight="1" x14ac:dyDescent="0.2">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 customHeight="1" x14ac:dyDescent="0.2">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 customHeight="1" x14ac:dyDescent="0.2">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 customHeight="1" x14ac:dyDescent="0.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 customHeight="1" x14ac:dyDescent="0.2">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 customHeight="1" x14ac:dyDescent="0.2">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 customHeight="1" x14ac:dyDescent="0.2">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 customHeight="1" x14ac:dyDescent="0.2">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 customHeight="1" x14ac:dyDescent="0.2">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 customHeight="1" x14ac:dyDescent="0.2">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 customHeight="1" x14ac:dyDescent="0.2">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 customHeight="1" x14ac:dyDescent="0.2">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 customHeight="1" x14ac:dyDescent="0.2">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 customHeight="1" x14ac:dyDescent="0.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 customHeight="1" x14ac:dyDescent="0.2">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 customHeight="1" x14ac:dyDescent="0.2">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 customHeight="1" x14ac:dyDescent="0.2">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 customHeight="1" x14ac:dyDescent="0.2">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 customHeight="1" x14ac:dyDescent="0.2">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 customHeight="1" x14ac:dyDescent="0.2">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 customHeight="1" x14ac:dyDescent="0.2">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 customHeight="1" x14ac:dyDescent="0.2">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 customHeight="1" x14ac:dyDescent="0.2">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 customHeight="1" x14ac:dyDescent="0.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 customHeight="1" x14ac:dyDescent="0.2">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 customHeight="1" x14ac:dyDescent="0.2">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 customHeight="1" x14ac:dyDescent="0.2">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 customHeight="1" x14ac:dyDescent="0.2">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 customHeight="1" x14ac:dyDescent="0.2">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 customHeight="1" x14ac:dyDescent="0.2">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 customHeight="1" x14ac:dyDescent="0.2">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 customHeight="1" x14ac:dyDescent="0.2">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 customHeight="1" x14ac:dyDescent="0.2">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 customHeight="1" x14ac:dyDescent="0.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 customHeight="1" x14ac:dyDescent="0.2">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 customHeight="1" x14ac:dyDescent="0.2">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 customHeight="1" x14ac:dyDescent="0.2">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 customHeight="1" x14ac:dyDescent="0.2">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 customHeight="1" x14ac:dyDescent="0.2">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 customHeight="1" x14ac:dyDescent="0.2">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 customHeight="1" x14ac:dyDescent="0.2">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 customHeight="1" x14ac:dyDescent="0.2">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 customHeight="1" x14ac:dyDescent="0.2">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 customHeight="1" x14ac:dyDescent="0.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 customHeight="1" x14ac:dyDescent="0.2">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 customHeight="1" x14ac:dyDescent="0.2">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 customHeight="1" x14ac:dyDescent="0.2">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 customHeight="1" x14ac:dyDescent="0.2">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 customHeight="1" x14ac:dyDescent="0.2">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 customHeight="1" x14ac:dyDescent="0.2">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 customHeight="1" x14ac:dyDescent="0.2">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 customHeight="1" x14ac:dyDescent="0.2">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 customHeight="1" x14ac:dyDescent="0.2">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 customHeight="1" x14ac:dyDescent="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 customHeight="1" x14ac:dyDescent="0.2">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 customHeight="1" x14ac:dyDescent="0.2">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 customHeight="1" x14ac:dyDescent="0.2">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 customHeight="1" x14ac:dyDescent="0.2">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 customHeight="1" x14ac:dyDescent="0.2">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 customHeight="1" x14ac:dyDescent="0.2">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 customHeight="1" x14ac:dyDescent="0.2">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 customHeight="1" x14ac:dyDescent="0.2">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 customHeight="1" x14ac:dyDescent="0.2">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 customHeight="1" x14ac:dyDescent="0.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 customHeight="1" x14ac:dyDescent="0.2">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 customHeight="1" x14ac:dyDescent="0.2">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 customHeight="1" x14ac:dyDescent="0.2">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 customHeight="1" x14ac:dyDescent="0.2">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 customHeight="1" x14ac:dyDescent="0.2">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 customHeight="1" x14ac:dyDescent="0.2">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 customHeight="1" x14ac:dyDescent="0.2">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 customHeight="1" x14ac:dyDescent="0.2">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 customHeight="1" x14ac:dyDescent="0.2">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 customHeight="1" x14ac:dyDescent="0.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 customHeight="1" x14ac:dyDescent="0.2">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 customHeight="1" x14ac:dyDescent="0.2">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 customHeight="1" x14ac:dyDescent="0.2">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 customHeight="1" x14ac:dyDescent="0.2">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 customHeight="1" x14ac:dyDescent="0.2">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 customHeight="1" x14ac:dyDescent="0.2">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 customHeight="1" x14ac:dyDescent="0.2">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 customHeight="1" x14ac:dyDescent="0.2">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 customHeight="1" x14ac:dyDescent="0.2">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 customHeight="1" x14ac:dyDescent="0.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 customHeight="1" x14ac:dyDescent="0.2">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 customHeight="1" x14ac:dyDescent="0.2">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 customHeight="1" x14ac:dyDescent="0.2">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 customHeight="1" x14ac:dyDescent="0.2">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 customHeight="1" x14ac:dyDescent="0.2">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 customHeight="1" x14ac:dyDescent="0.2">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 customHeight="1" x14ac:dyDescent="0.2">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 customHeight="1" x14ac:dyDescent="0.2">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 customHeight="1" x14ac:dyDescent="0.2">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 customHeight="1" x14ac:dyDescent="0.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 customHeight="1" x14ac:dyDescent="0.2">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 customHeight="1" x14ac:dyDescent="0.2">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 customHeight="1" x14ac:dyDescent="0.2">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 customHeight="1" x14ac:dyDescent="0.2">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 customHeight="1" x14ac:dyDescent="0.2">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 customHeight="1" x14ac:dyDescent="0.2">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 customHeight="1" x14ac:dyDescent="0.2">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 customHeight="1" x14ac:dyDescent="0.2">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 customHeight="1" x14ac:dyDescent="0.2">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 customHeight="1" x14ac:dyDescent="0.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 customHeight="1" x14ac:dyDescent="0.2">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 customHeight="1" x14ac:dyDescent="0.2">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 customHeight="1" x14ac:dyDescent="0.2">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 customHeight="1" x14ac:dyDescent="0.2">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 customHeight="1" x14ac:dyDescent="0.2">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 customHeight="1" x14ac:dyDescent="0.2">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 customHeight="1" x14ac:dyDescent="0.2">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 customHeight="1" x14ac:dyDescent="0.2">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 customHeight="1" x14ac:dyDescent="0.2">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 customHeight="1" x14ac:dyDescent="0.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 customHeight="1" x14ac:dyDescent="0.2">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 customHeight="1" x14ac:dyDescent="0.2">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 customHeight="1" x14ac:dyDescent="0.2">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 customHeight="1" x14ac:dyDescent="0.2">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 customHeight="1" x14ac:dyDescent="0.2">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 customHeight="1" x14ac:dyDescent="0.2">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 customHeight="1" x14ac:dyDescent="0.2">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 customHeight="1" x14ac:dyDescent="0.2">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 customHeight="1" x14ac:dyDescent="0.2">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 customHeight="1" x14ac:dyDescent="0.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 customHeight="1" x14ac:dyDescent="0.2">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 customHeight="1" x14ac:dyDescent="0.2">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 customHeight="1" x14ac:dyDescent="0.2">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 customHeight="1" x14ac:dyDescent="0.2">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 customHeight="1" x14ac:dyDescent="0.2">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 customHeight="1" x14ac:dyDescent="0.2">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 customHeight="1" x14ac:dyDescent="0.2">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 customHeight="1" x14ac:dyDescent="0.2">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 customHeight="1" x14ac:dyDescent="0.2">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 customHeight="1" x14ac:dyDescent="0.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 customHeight="1" x14ac:dyDescent="0.2">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 customHeight="1" x14ac:dyDescent="0.2">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 customHeight="1" x14ac:dyDescent="0.2">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 customHeight="1" x14ac:dyDescent="0.2">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 customHeight="1" x14ac:dyDescent="0.2">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 customHeight="1" x14ac:dyDescent="0.2">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 customHeight="1" x14ac:dyDescent="0.2">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 customHeight="1" x14ac:dyDescent="0.2">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 customHeight="1" x14ac:dyDescent="0.2">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 customHeight="1" x14ac:dyDescent="0.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 customHeight="1" x14ac:dyDescent="0.2">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 customHeight="1" x14ac:dyDescent="0.2">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 customHeight="1" x14ac:dyDescent="0.2">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 customHeight="1" x14ac:dyDescent="0.2">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 customHeight="1" x14ac:dyDescent="0.2">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 customHeight="1" x14ac:dyDescent="0.2">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 customHeight="1" x14ac:dyDescent="0.2">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 customHeight="1" x14ac:dyDescent="0.2">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 customHeight="1" x14ac:dyDescent="0.2">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 customHeight="1" x14ac:dyDescent="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 customHeight="1" x14ac:dyDescent="0.2">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 customHeight="1" x14ac:dyDescent="0.2">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 customHeight="1" x14ac:dyDescent="0.2">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 customHeight="1" x14ac:dyDescent="0.2">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 customHeight="1" x14ac:dyDescent="0.2">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 customHeight="1" x14ac:dyDescent="0.2">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 customHeight="1" x14ac:dyDescent="0.2">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 customHeight="1" x14ac:dyDescent="0.2">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 customHeight="1" x14ac:dyDescent="0.2">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 customHeight="1" x14ac:dyDescent="0.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 customHeight="1" x14ac:dyDescent="0.2">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 customHeight="1" x14ac:dyDescent="0.2">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 customHeight="1" x14ac:dyDescent="0.2">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 customHeight="1" x14ac:dyDescent="0.2">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 customHeight="1" x14ac:dyDescent="0.2">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 customHeight="1" x14ac:dyDescent="0.2">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 customHeight="1" x14ac:dyDescent="0.2">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 customHeight="1" x14ac:dyDescent="0.2">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 customHeight="1" x14ac:dyDescent="0.2">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 customHeight="1" x14ac:dyDescent="0.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 customHeight="1" x14ac:dyDescent="0.2">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 customHeight="1" x14ac:dyDescent="0.2">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 customHeight="1" x14ac:dyDescent="0.2">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 customHeight="1" x14ac:dyDescent="0.2">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 customHeight="1" x14ac:dyDescent="0.2">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 customHeight="1" x14ac:dyDescent="0.2">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 customHeight="1" x14ac:dyDescent="0.2">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 customHeight="1" x14ac:dyDescent="0.2">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 customHeight="1" x14ac:dyDescent="0.2">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 customHeight="1" x14ac:dyDescent="0.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 customHeight="1" x14ac:dyDescent="0.2">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 customHeight="1" x14ac:dyDescent="0.2">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 customHeight="1" x14ac:dyDescent="0.2">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 customHeight="1" x14ac:dyDescent="0.2">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 customHeight="1" x14ac:dyDescent="0.2">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 customHeight="1" x14ac:dyDescent="0.2">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 customHeight="1" x14ac:dyDescent="0.2">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 customHeight="1" x14ac:dyDescent="0.2">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 customHeight="1" x14ac:dyDescent="0.2">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 customHeight="1" x14ac:dyDescent="0.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 customHeight="1" x14ac:dyDescent="0.2">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 customHeight="1" x14ac:dyDescent="0.2">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 customHeight="1" x14ac:dyDescent="0.2">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 customHeight="1" x14ac:dyDescent="0.2">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 customHeight="1" x14ac:dyDescent="0.2">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 customHeight="1" x14ac:dyDescent="0.2">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 customHeight="1" x14ac:dyDescent="0.2">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 customHeight="1" x14ac:dyDescent="0.2">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 customHeight="1" x14ac:dyDescent="0.2">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 customHeight="1" x14ac:dyDescent="0.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 customHeight="1" x14ac:dyDescent="0.2">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 customHeight="1" x14ac:dyDescent="0.2">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 customHeight="1" x14ac:dyDescent="0.2">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 customHeight="1" x14ac:dyDescent="0.2">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 customHeight="1" x14ac:dyDescent="0.2">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 customHeight="1" x14ac:dyDescent="0.2">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 customHeight="1" x14ac:dyDescent="0.2">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 customHeight="1" x14ac:dyDescent="0.2">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 customHeight="1" x14ac:dyDescent="0.2">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 customHeight="1" x14ac:dyDescent="0.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 customHeight="1" x14ac:dyDescent="0.2">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 customHeight="1" x14ac:dyDescent="0.2">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 customHeight="1" x14ac:dyDescent="0.2">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 customHeight="1" x14ac:dyDescent="0.2">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 customHeight="1" x14ac:dyDescent="0.2">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 customHeight="1" x14ac:dyDescent="0.2">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 customHeight="1" x14ac:dyDescent="0.2">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 customHeight="1" x14ac:dyDescent="0.2">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 customHeight="1" x14ac:dyDescent="0.2">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 customHeight="1" x14ac:dyDescent="0.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 customHeight="1" x14ac:dyDescent="0.2">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 customHeight="1" x14ac:dyDescent="0.2">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 customHeight="1" x14ac:dyDescent="0.2">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 customHeight="1" x14ac:dyDescent="0.2">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 customHeight="1" x14ac:dyDescent="0.2">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 customHeight="1" x14ac:dyDescent="0.2">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 customHeight="1" x14ac:dyDescent="0.2">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 customHeight="1" x14ac:dyDescent="0.2">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 customHeight="1" x14ac:dyDescent="0.2">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 customHeight="1" x14ac:dyDescent="0.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 customHeight="1" x14ac:dyDescent="0.2">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 customHeight="1" x14ac:dyDescent="0.2">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 customHeight="1" x14ac:dyDescent="0.2">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 customHeight="1" x14ac:dyDescent="0.2">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 customHeight="1" x14ac:dyDescent="0.2">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 customHeight="1" x14ac:dyDescent="0.2">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 customHeight="1" x14ac:dyDescent="0.2">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 customHeight="1" x14ac:dyDescent="0.2">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 customHeight="1" x14ac:dyDescent="0.2">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 customHeight="1" x14ac:dyDescent="0.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 customHeight="1" x14ac:dyDescent="0.2">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 customHeight="1" x14ac:dyDescent="0.2">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 customHeight="1" x14ac:dyDescent="0.2">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 customHeight="1" x14ac:dyDescent="0.2">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 customHeight="1" x14ac:dyDescent="0.2">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 customHeight="1" x14ac:dyDescent="0.2">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 customHeight="1" x14ac:dyDescent="0.2">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 customHeight="1" x14ac:dyDescent="0.2">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 customHeight="1" x14ac:dyDescent="0.2">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 customHeight="1" x14ac:dyDescent="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 customHeight="1" x14ac:dyDescent="0.2">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 customHeight="1" x14ac:dyDescent="0.2">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 customHeight="1" x14ac:dyDescent="0.2">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 customHeight="1" x14ac:dyDescent="0.2">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 customHeight="1" x14ac:dyDescent="0.2">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 customHeight="1" x14ac:dyDescent="0.2">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 customHeight="1" x14ac:dyDescent="0.2">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 customHeight="1" x14ac:dyDescent="0.2">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 customHeight="1" x14ac:dyDescent="0.2">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 customHeight="1" x14ac:dyDescent="0.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 customHeight="1" x14ac:dyDescent="0.2">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 customHeight="1" x14ac:dyDescent="0.2">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 customHeight="1" x14ac:dyDescent="0.2">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 customHeight="1" x14ac:dyDescent="0.2">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 customHeight="1" x14ac:dyDescent="0.2">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 customHeight="1" x14ac:dyDescent="0.2">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 customHeight="1" x14ac:dyDescent="0.2">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 customHeight="1" x14ac:dyDescent="0.2">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 customHeight="1" x14ac:dyDescent="0.2">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 customHeight="1" x14ac:dyDescent="0.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 customHeight="1" x14ac:dyDescent="0.2">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 customHeight="1" x14ac:dyDescent="0.2">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 customHeight="1" x14ac:dyDescent="0.2">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 customHeight="1" x14ac:dyDescent="0.2">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 customHeight="1" x14ac:dyDescent="0.2">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 customHeight="1" x14ac:dyDescent="0.2">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 customHeight="1" x14ac:dyDescent="0.2">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 customHeight="1" x14ac:dyDescent="0.2">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 customHeight="1" x14ac:dyDescent="0.2">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 customHeight="1" x14ac:dyDescent="0.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 customHeight="1" x14ac:dyDescent="0.2">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 customHeight="1" x14ac:dyDescent="0.2">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 customHeight="1" x14ac:dyDescent="0.2">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 customHeight="1" x14ac:dyDescent="0.2">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 customHeight="1" x14ac:dyDescent="0.2">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 customHeight="1" x14ac:dyDescent="0.2">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 customHeight="1" x14ac:dyDescent="0.2">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 customHeight="1" x14ac:dyDescent="0.2">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 customHeight="1" x14ac:dyDescent="0.2">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 customHeight="1" x14ac:dyDescent="0.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 customHeight="1" x14ac:dyDescent="0.2">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 customHeight="1" x14ac:dyDescent="0.2">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 customHeight="1" x14ac:dyDescent="0.2">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 customHeight="1" x14ac:dyDescent="0.2">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 customHeight="1" x14ac:dyDescent="0.2">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 customHeight="1" x14ac:dyDescent="0.2">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 customHeight="1" x14ac:dyDescent="0.2">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 customHeight="1" x14ac:dyDescent="0.2">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 customHeight="1" x14ac:dyDescent="0.2">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 customHeight="1" x14ac:dyDescent="0.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 customHeight="1" x14ac:dyDescent="0.2">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 customHeight="1" x14ac:dyDescent="0.2">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 customHeight="1" x14ac:dyDescent="0.2">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 customHeight="1" x14ac:dyDescent="0.2">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 customHeight="1" x14ac:dyDescent="0.2">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 customHeight="1" x14ac:dyDescent="0.2">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 customHeight="1" x14ac:dyDescent="0.2">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 customHeight="1" x14ac:dyDescent="0.2">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 customHeight="1" x14ac:dyDescent="0.2">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 customHeight="1" x14ac:dyDescent="0.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 customHeight="1" x14ac:dyDescent="0.2">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 customHeight="1" x14ac:dyDescent="0.2">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 customHeight="1" x14ac:dyDescent="0.2">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 customHeight="1" x14ac:dyDescent="0.2">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 customHeight="1" x14ac:dyDescent="0.2">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 customHeight="1" x14ac:dyDescent="0.2">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 customHeight="1" x14ac:dyDescent="0.2">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 customHeight="1" x14ac:dyDescent="0.2">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 customHeight="1" x14ac:dyDescent="0.2">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 customHeight="1" x14ac:dyDescent="0.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 customHeight="1" x14ac:dyDescent="0.2">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 customHeight="1" x14ac:dyDescent="0.2">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 customHeight="1" x14ac:dyDescent="0.2">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 customHeight="1" x14ac:dyDescent="0.2">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 customHeight="1" x14ac:dyDescent="0.2">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 customHeight="1" x14ac:dyDescent="0.2">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 customHeight="1" x14ac:dyDescent="0.2">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 customHeight="1" x14ac:dyDescent="0.2">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 customHeight="1" x14ac:dyDescent="0.2">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 customHeight="1" x14ac:dyDescent="0.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 customHeight="1" x14ac:dyDescent="0.2">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 customHeight="1" x14ac:dyDescent="0.2">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 customHeight="1" x14ac:dyDescent="0.2">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 customHeight="1" x14ac:dyDescent="0.2">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 customHeight="1" x14ac:dyDescent="0.2">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 customHeight="1" x14ac:dyDescent="0.2">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 customHeight="1" x14ac:dyDescent="0.2">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 customHeight="1" x14ac:dyDescent="0.2">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 customHeight="1" x14ac:dyDescent="0.2">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 customHeight="1" x14ac:dyDescent="0.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 customHeight="1" x14ac:dyDescent="0.2">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 customHeight="1" x14ac:dyDescent="0.2">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 customHeight="1" x14ac:dyDescent="0.2">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 customHeight="1" x14ac:dyDescent="0.2">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 customHeight="1" x14ac:dyDescent="0.2">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 customHeight="1" x14ac:dyDescent="0.2">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 customHeight="1" x14ac:dyDescent="0.2">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 customHeight="1" x14ac:dyDescent="0.2">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 customHeight="1" x14ac:dyDescent="0.2">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 customHeight="1" x14ac:dyDescent="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 customHeight="1" x14ac:dyDescent="0.2">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 customHeight="1" x14ac:dyDescent="0.2">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 customHeight="1" x14ac:dyDescent="0.2">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 customHeight="1" x14ac:dyDescent="0.2">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 customHeight="1" x14ac:dyDescent="0.2">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 customHeight="1" x14ac:dyDescent="0.2">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 customHeight="1" x14ac:dyDescent="0.2">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 customHeight="1" x14ac:dyDescent="0.2">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 customHeight="1" x14ac:dyDescent="0.2">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 customHeight="1" x14ac:dyDescent="0.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 customHeight="1" x14ac:dyDescent="0.2">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 customHeight="1" x14ac:dyDescent="0.2">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 customHeight="1" x14ac:dyDescent="0.2">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 customHeight="1" x14ac:dyDescent="0.2">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 customHeight="1" x14ac:dyDescent="0.2">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 customHeight="1" x14ac:dyDescent="0.2">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 customHeight="1" x14ac:dyDescent="0.2">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 customHeight="1" x14ac:dyDescent="0.2">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 customHeight="1" x14ac:dyDescent="0.2">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 customHeight="1" x14ac:dyDescent="0.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 customHeight="1" x14ac:dyDescent="0.2">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 customHeight="1" x14ac:dyDescent="0.2">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 customHeight="1" x14ac:dyDescent="0.2">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 customHeight="1" x14ac:dyDescent="0.2">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 customHeight="1" x14ac:dyDescent="0.2">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 customHeight="1" x14ac:dyDescent="0.2">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 customHeight="1" x14ac:dyDescent="0.2">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 customHeight="1" x14ac:dyDescent="0.2">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 customHeight="1" x14ac:dyDescent="0.2">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 customHeight="1" x14ac:dyDescent="0.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 customHeight="1" x14ac:dyDescent="0.2">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 customHeight="1" x14ac:dyDescent="0.2">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 customHeight="1" x14ac:dyDescent="0.2">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 customHeight="1" x14ac:dyDescent="0.2">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 customHeight="1" x14ac:dyDescent="0.2">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 customHeight="1" x14ac:dyDescent="0.2">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 customHeight="1" x14ac:dyDescent="0.2">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 customHeight="1" x14ac:dyDescent="0.2">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 customHeight="1" x14ac:dyDescent="0.2">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 customHeight="1" x14ac:dyDescent="0.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 customHeight="1" x14ac:dyDescent="0.2">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 customHeight="1" x14ac:dyDescent="0.2">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 customHeight="1" x14ac:dyDescent="0.2">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 customHeight="1" x14ac:dyDescent="0.2">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 customHeight="1" x14ac:dyDescent="0.2">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 customHeight="1" x14ac:dyDescent="0.2">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 customHeight="1" x14ac:dyDescent="0.2">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 customHeight="1" x14ac:dyDescent="0.2">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 customHeight="1" x14ac:dyDescent="0.2">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 customHeight="1" x14ac:dyDescent="0.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 customHeight="1" x14ac:dyDescent="0.2">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 customHeight="1" x14ac:dyDescent="0.2">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 customHeight="1" x14ac:dyDescent="0.2">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 customHeight="1" x14ac:dyDescent="0.2">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 customHeight="1" x14ac:dyDescent="0.2">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 customHeight="1" x14ac:dyDescent="0.2">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 customHeight="1" x14ac:dyDescent="0.2">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 customHeight="1" x14ac:dyDescent="0.2">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 customHeight="1" x14ac:dyDescent="0.2">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 customHeight="1" x14ac:dyDescent="0.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 customHeight="1" x14ac:dyDescent="0.2">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 customHeight="1" x14ac:dyDescent="0.2">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 customHeight="1" x14ac:dyDescent="0.2">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 customHeight="1" x14ac:dyDescent="0.2">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 customHeight="1" x14ac:dyDescent="0.2">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 customHeight="1" x14ac:dyDescent="0.2">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 customHeight="1" x14ac:dyDescent="0.2">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 customHeight="1" x14ac:dyDescent="0.2">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 customHeight="1" x14ac:dyDescent="0.2">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 customHeight="1" x14ac:dyDescent="0.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 customHeight="1" x14ac:dyDescent="0.2">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 customHeight="1" x14ac:dyDescent="0.2">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 customHeight="1" x14ac:dyDescent="0.2">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 customHeight="1" x14ac:dyDescent="0.2">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 customHeight="1" x14ac:dyDescent="0.2">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 customHeight="1" x14ac:dyDescent="0.2">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 customHeight="1" x14ac:dyDescent="0.2">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 customHeight="1" x14ac:dyDescent="0.2">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 customHeight="1" x14ac:dyDescent="0.2">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 customHeight="1" x14ac:dyDescent="0.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 customHeight="1" x14ac:dyDescent="0.2">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 customHeight="1" x14ac:dyDescent="0.2">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 customHeight="1" x14ac:dyDescent="0.2">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 customHeight="1" x14ac:dyDescent="0.2">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 customHeight="1" x14ac:dyDescent="0.2">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 customHeight="1" x14ac:dyDescent="0.2">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 customHeight="1" x14ac:dyDescent="0.2">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 customHeight="1" x14ac:dyDescent="0.2">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 customHeight="1" x14ac:dyDescent="0.2">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 customHeight="1" x14ac:dyDescent="0.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 customHeight="1" x14ac:dyDescent="0.2">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 customHeight="1" x14ac:dyDescent="0.2">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 customHeight="1" x14ac:dyDescent="0.2">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 customHeight="1" x14ac:dyDescent="0.2">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 customHeight="1" x14ac:dyDescent="0.2">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 customHeight="1" x14ac:dyDescent="0.2">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 customHeight="1" x14ac:dyDescent="0.2">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 customHeight="1" x14ac:dyDescent="0.2">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 customHeight="1" x14ac:dyDescent="0.2">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 customHeight="1" x14ac:dyDescent="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 customHeight="1" x14ac:dyDescent="0.2">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 customHeight="1" x14ac:dyDescent="0.2">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 customHeight="1" x14ac:dyDescent="0.2">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 customHeight="1" x14ac:dyDescent="0.2">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 customHeight="1" x14ac:dyDescent="0.2">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 customHeight="1" x14ac:dyDescent="0.2">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 customHeight="1" x14ac:dyDescent="0.2">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 customHeight="1" x14ac:dyDescent="0.2">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 customHeight="1" x14ac:dyDescent="0.2">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 customHeight="1" x14ac:dyDescent="0.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 customHeight="1" x14ac:dyDescent="0.2">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 customHeight="1" x14ac:dyDescent="0.2">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 customHeight="1" x14ac:dyDescent="0.2">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 customHeight="1" x14ac:dyDescent="0.2">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 customHeight="1" x14ac:dyDescent="0.2">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 customHeight="1" x14ac:dyDescent="0.2">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 customHeight="1" x14ac:dyDescent="0.2">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 customHeight="1" x14ac:dyDescent="0.2">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 customHeight="1" x14ac:dyDescent="0.2">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 customHeight="1" x14ac:dyDescent="0.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 customHeight="1" x14ac:dyDescent="0.2">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 customHeight="1" x14ac:dyDescent="0.2">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 customHeight="1" x14ac:dyDescent="0.2">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 customHeight="1" x14ac:dyDescent="0.2">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 customHeight="1" x14ac:dyDescent="0.2">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 customHeight="1" x14ac:dyDescent="0.2">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 customHeight="1" x14ac:dyDescent="0.2">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 customHeight="1" x14ac:dyDescent="0.2">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 customHeight="1" x14ac:dyDescent="0.2">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 customHeight="1" x14ac:dyDescent="0.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 customHeight="1" x14ac:dyDescent="0.2">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 customHeight="1" x14ac:dyDescent="0.2">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 customHeight="1" x14ac:dyDescent="0.2">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 customHeight="1" x14ac:dyDescent="0.2">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 customHeight="1" x14ac:dyDescent="0.2">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 customHeight="1" x14ac:dyDescent="0.2">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 customHeight="1" x14ac:dyDescent="0.2">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 customHeight="1" x14ac:dyDescent="0.2">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 customHeight="1" x14ac:dyDescent="0.2">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 customHeight="1" x14ac:dyDescent="0.2">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 customHeight="1" x14ac:dyDescent="0.2">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 customHeight="1" x14ac:dyDescent="0.2">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 customHeight="1" x14ac:dyDescent="0.2">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 customHeight="1" x14ac:dyDescent="0.2">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 customHeight="1" x14ac:dyDescent="0.2">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 customHeight="1" x14ac:dyDescent="0.2">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 customHeight="1" x14ac:dyDescent="0.2">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 customHeight="1" x14ac:dyDescent="0.2">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 customHeight="1" x14ac:dyDescent="0.2">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 customHeight="1" x14ac:dyDescent="0.2">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 customHeight="1" x14ac:dyDescent="0.2">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 customHeight="1" x14ac:dyDescent="0.2">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 customHeight="1" x14ac:dyDescent="0.2">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 customHeight="1" x14ac:dyDescent="0.2">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 customHeight="1" x14ac:dyDescent="0.2">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 customHeight="1" x14ac:dyDescent="0.2">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 customHeight="1" x14ac:dyDescent="0.2">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 customHeight="1" x14ac:dyDescent="0.2">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 customHeight="1" x14ac:dyDescent="0.2">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 customHeight="1" x14ac:dyDescent="0.2">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 customHeight="1" x14ac:dyDescent="0.2">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 customHeight="1" x14ac:dyDescent="0.2">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 customHeight="1" x14ac:dyDescent="0.2">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 customHeight="1" x14ac:dyDescent="0.2">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 customHeight="1" x14ac:dyDescent="0.2">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 customHeight="1" x14ac:dyDescent="0.2">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 customHeight="1" x14ac:dyDescent="0.2">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 customHeight="1" x14ac:dyDescent="0.2">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 customHeight="1" x14ac:dyDescent="0.2">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 customHeight="1" x14ac:dyDescent="0.2">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 customHeight="1" x14ac:dyDescent="0.2">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 customHeight="1" x14ac:dyDescent="0.2">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 customHeight="1" x14ac:dyDescent="0.2">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 customHeight="1" x14ac:dyDescent="0.2">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 customHeight="1" x14ac:dyDescent="0.2">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 customHeight="1" x14ac:dyDescent="0.2">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 customHeight="1" x14ac:dyDescent="0.2">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 customHeight="1" x14ac:dyDescent="0.2">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 customHeight="1" x14ac:dyDescent="0.2">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 customHeight="1" x14ac:dyDescent="0.2">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 customHeight="1" x14ac:dyDescent="0.2">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 customHeight="1" x14ac:dyDescent="0.2">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 customHeight="1" x14ac:dyDescent="0.2">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 customHeight="1" x14ac:dyDescent="0.2">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 customHeight="1" x14ac:dyDescent="0.2">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 customHeight="1" x14ac:dyDescent="0.2">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 customHeight="1" x14ac:dyDescent="0.2">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 customHeight="1" x14ac:dyDescent="0.2">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 customHeight="1" x14ac:dyDescent="0.2">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 customHeight="1" x14ac:dyDescent="0.2">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 customHeight="1" x14ac:dyDescent="0.2">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 customHeight="1" x14ac:dyDescent="0.2">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 customHeight="1" x14ac:dyDescent="0.2">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 customHeight="1" x14ac:dyDescent="0.2">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 customHeight="1" x14ac:dyDescent="0.2">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 customHeight="1" x14ac:dyDescent="0.2">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2" customHeight="1" x14ac:dyDescent="0.2">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2" customHeight="1" x14ac:dyDescent="0.2">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row r="1001" spans="1:26" ht="12" customHeight="1" x14ac:dyDescent="0.2">
      <c r="A1001" s="20"/>
      <c r="B1001" s="20"/>
      <c r="C1001" s="20"/>
      <c r="D1001" s="20"/>
      <c r="E1001" s="20"/>
      <c r="F1001" s="20"/>
      <c r="G1001" s="20"/>
      <c r="H1001" s="20"/>
      <c r="I1001" s="20"/>
      <c r="J1001" s="20"/>
      <c r="K1001" s="20"/>
      <c r="L1001" s="20"/>
      <c r="M1001" s="20"/>
      <c r="N1001" s="20"/>
      <c r="O1001" s="20"/>
      <c r="P1001" s="20"/>
      <c r="Q1001" s="20"/>
      <c r="R1001" s="20"/>
      <c r="S1001" s="20"/>
      <c r="T1001" s="20"/>
      <c r="U1001" s="20"/>
      <c r="V1001" s="20"/>
      <c r="W1001" s="20"/>
      <c r="X1001" s="20"/>
      <c r="Y1001" s="20"/>
      <c r="Z1001" s="20"/>
    </row>
    <row r="1002" spans="1:26" ht="12" customHeight="1" x14ac:dyDescent="0.2">
      <c r="A1002" s="20"/>
      <c r="B1002" s="20"/>
      <c r="C1002" s="20"/>
      <c r="D1002" s="20"/>
      <c r="E1002" s="20"/>
      <c r="F1002" s="20"/>
      <c r="G1002" s="20"/>
      <c r="H1002" s="20"/>
      <c r="I1002" s="20"/>
      <c r="J1002" s="20"/>
      <c r="K1002" s="20"/>
      <c r="L1002" s="20"/>
      <c r="M1002" s="20"/>
      <c r="N1002" s="20"/>
      <c r="O1002" s="20"/>
      <c r="P1002" s="20"/>
      <c r="Q1002" s="20"/>
      <c r="R1002" s="20"/>
      <c r="S1002" s="20"/>
      <c r="T1002" s="20"/>
      <c r="U1002" s="20"/>
      <c r="V1002" s="20"/>
      <c r="W1002" s="20"/>
      <c r="X1002" s="20"/>
      <c r="Y1002" s="20"/>
      <c r="Z1002" s="20"/>
    </row>
    <row r="1003" spans="1:26" ht="12" customHeight="1" x14ac:dyDescent="0.2">
      <c r="A1003" s="20"/>
      <c r="B1003" s="20"/>
      <c r="C1003" s="20"/>
      <c r="D1003" s="20"/>
      <c r="E1003" s="20"/>
      <c r="F1003" s="20"/>
      <c r="G1003" s="20"/>
      <c r="H1003" s="20"/>
      <c r="I1003" s="20"/>
      <c r="J1003" s="20"/>
      <c r="K1003" s="20"/>
      <c r="L1003" s="20"/>
      <c r="M1003" s="20"/>
      <c r="N1003" s="20"/>
      <c r="O1003" s="20"/>
      <c r="P1003" s="20"/>
      <c r="Q1003" s="20"/>
      <c r="R1003" s="20"/>
      <c r="S1003" s="20"/>
      <c r="T1003" s="20"/>
      <c r="U1003" s="20"/>
      <c r="V1003" s="20"/>
      <c r="W1003" s="20"/>
      <c r="X1003" s="20"/>
      <c r="Y1003" s="20"/>
      <c r="Z1003" s="20"/>
    </row>
  </sheetData>
  <sheetProtection algorithmName="SHA-512" hashValue="aYD0wjdOCAEqydqDX7lM6jCmmmi7/EJxnGKEBMw0wP6ZeEZwb8xt6EeuqDx4J1a+xFYAMHddaUPg7cF+r9q1tg==" saltValue="h1vyYL3uqaI6vsTKOzAGsg==" spinCount="100000" sheet="1" objects="1" scenarios="1" formatCells="0" formatColumns="0" formatRows="0" insertColumns="0" insertRows="0" insertHyperlinks="0"/>
  <mergeCells count="2">
    <mergeCell ref="C1:G1"/>
    <mergeCell ref="D23:I2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3"/>
  <sheetViews>
    <sheetView showGridLines="0" workbookViewId="0">
      <selection activeCell="A5" sqref="A5"/>
    </sheetView>
  </sheetViews>
  <sheetFormatPr baseColWidth="10" defaultColWidth="11.1640625" defaultRowHeight="15" customHeight="1" x14ac:dyDescent="0.2"/>
  <cols>
    <col min="1" max="1" width="21" customWidth="1"/>
    <col min="2" max="2" width="24.1640625" bestFit="1" customWidth="1"/>
    <col min="3" max="3" width="18.1640625" customWidth="1"/>
    <col min="4" max="4" width="9.83203125" customWidth="1"/>
    <col min="5" max="6" width="10.6640625" customWidth="1"/>
    <col min="7" max="7" width="13.6640625" customWidth="1"/>
    <col min="8" max="26" width="10.6640625" customWidth="1"/>
  </cols>
  <sheetData>
    <row r="1" spans="1:26" s="36" customFormat="1" ht="31.25" customHeight="1" x14ac:dyDescent="0.25">
      <c r="A1" s="43" t="s">
        <v>109</v>
      </c>
      <c r="B1"/>
      <c r="C1" s="92" t="s">
        <v>110</v>
      </c>
      <c r="D1" s="92"/>
      <c r="E1" s="92"/>
      <c r="F1" s="92"/>
      <c r="G1" s="92"/>
      <c r="H1"/>
      <c r="I1"/>
      <c r="J1"/>
      <c r="K1"/>
      <c r="L1"/>
      <c r="M1"/>
      <c r="N1"/>
      <c r="O1"/>
      <c r="P1"/>
    </row>
    <row r="4" spans="1:26" ht="16" x14ac:dyDescent="0.2">
      <c r="A4" s="2" t="s">
        <v>0</v>
      </c>
      <c r="B4" s="3"/>
      <c r="C4" s="3"/>
      <c r="D4" s="3"/>
      <c r="E4" s="3"/>
      <c r="F4" s="3"/>
      <c r="G4" s="3"/>
      <c r="H4" s="1"/>
      <c r="I4" s="1"/>
      <c r="J4" s="1"/>
      <c r="K4" s="1"/>
      <c r="L4" s="1"/>
      <c r="M4" s="1"/>
      <c r="N4" s="1"/>
      <c r="O4" s="1"/>
      <c r="P4" s="1"/>
      <c r="Q4" s="1"/>
      <c r="R4" s="1"/>
      <c r="S4" s="1"/>
      <c r="T4" s="1"/>
      <c r="U4" s="1"/>
      <c r="V4" s="1"/>
      <c r="W4" s="1"/>
      <c r="X4" s="1"/>
      <c r="Y4" s="1"/>
      <c r="Z4" s="1"/>
    </row>
    <row r="5" spans="1:26" ht="16" x14ac:dyDescent="0.2">
      <c r="A5" s="4" t="s">
        <v>63</v>
      </c>
      <c r="B5" s="1"/>
      <c r="C5" s="1"/>
      <c r="D5" s="1"/>
      <c r="E5" s="1"/>
      <c r="F5" s="1"/>
      <c r="G5" s="1"/>
      <c r="H5" s="1"/>
      <c r="I5" s="1"/>
      <c r="J5" s="1"/>
      <c r="K5" s="1"/>
      <c r="L5" s="1"/>
      <c r="M5" s="1"/>
      <c r="N5" s="1"/>
      <c r="O5" s="1"/>
      <c r="P5" s="1"/>
      <c r="Q5" s="1"/>
      <c r="R5" s="1"/>
      <c r="S5" s="1"/>
      <c r="T5" s="1"/>
      <c r="U5" s="1"/>
      <c r="V5" s="1"/>
      <c r="W5" s="1"/>
      <c r="X5" s="1"/>
      <c r="Y5" s="1"/>
      <c r="Z5" s="1"/>
    </row>
    <row r="6" spans="1:26" ht="16" x14ac:dyDescent="0.2">
      <c r="A6" s="4" t="s">
        <v>64</v>
      </c>
      <c r="B6" s="1"/>
      <c r="C6" s="1"/>
      <c r="D6" s="1"/>
      <c r="E6" s="1"/>
      <c r="F6" s="1"/>
      <c r="G6" s="1"/>
      <c r="H6" s="1"/>
      <c r="I6" s="1"/>
      <c r="J6" s="1"/>
      <c r="K6" s="1"/>
      <c r="L6" s="1"/>
      <c r="M6" s="1"/>
      <c r="N6" s="1"/>
      <c r="O6" s="1"/>
      <c r="P6" s="1"/>
      <c r="Q6" s="1"/>
      <c r="R6" s="1"/>
      <c r="S6" s="1"/>
      <c r="T6" s="1"/>
      <c r="U6" s="1"/>
      <c r="V6" s="1"/>
      <c r="W6" s="1"/>
      <c r="X6" s="1"/>
      <c r="Y6" s="1"/>
      <c r="Z6" s="1"/>
    </row>
    <row r="7" spans="1:26" ht="16" x14ac:dyDescent="0.2">
      <c r="A7" s="38" t="s">
        <v>65</v>
      </c>
      <c r="B7" s="1"/>
      <c r="C7" s="1"/>
      <c r="D7" s="1"/>
      <c r="E7" s="1"/>
      <c r="F7" s="1"/>
      <c r="G7" s="1"/>
      <c r="H7" s="1"/>
      <c r="I7" s="1"/>
      <c r="J7" s="1"/>
      <c r="K7" s="1"/>
      <c r="L7" s="1"/>
      <c r="M7" s="1"/>
      <c r="N7" s="1"/>
      <c r="O7" s="1"/>
      <c r="P7" s="1"/>
      <c r="Q7" s="1"/>
      <c r="R7" s="1"/>
      <c r="S7" s="1"/>
      <c r="T7" s="1"/>
      <c r="U7" s="1"/>
      <c r="V7" s="1"/>
      <c r="W7" s="1"/>
      <c r="X7" s="1"/>
      <c r="Y7" s="1"/>
      <c r="Z7" s="1"/>
    </row>
    <row r="8" spans="1:26" ht="16" x14ac:dyDescent="0.2">
      <c r="A8" s="1"/>
      <c r="B8" s="1"/>
      <c r="C8" s="1"/>
      <c r="D8" s="1"/>
      <c r="E8" s="1"/>
      <c r="F8" s="1"/>
      <c r="G8" s="1"/>
      <c r="H8" s="1"/>
      <c r="I8" s="1"/>
      <c r="J8" s="1"/>
      <c r="K8" s="1"/>
      <c r="L8" s="1"/>
      <c r="M8" s="1"/>
      <c r="N8" s="1"/>
      <c r="O8" s="1"/>
      <c r="P8" s="1"/>
      <c r="Q8" s="1"/>
      <c r="R8" s="1"/>
      <c r="S8" s="1"/>
      <c r="T8" s="1"/>
      <c r="U8" s="1"/>
      <c r="V8" s="1"/>
      <c r="W8" s="1"/>
      <c r="X8" s="1"/>
      <c r="Y8" s="1"/>
      <c r="Z8" s="1"/>
    </row>
    <row r="9" spans="1:26" ht="16" x14ac:dyDescent="0.2">
      <c r="A9" s="1"/>
      <c r="B9" s="1"/>
      <c r="C9" s="1"/>
      <c r="D9" s="1"/>
      <c r="E9" s="1"/>
      <c r="F9" s="1"/>
      <c r="G9" s="1"/>
      <c r="H9" s="1"/>
      <c r="I9" s="1"/>
      <c r="J9" s="1"/>
      <c r="K9" s="1"/>
      <c r="L9" s="1"/>
      <c r="M9" s="1"/>
      <c r="N9" s="1"/>
      <c r="O9" s="1"/>
      <c r="P9" s="1"/>
      <c r="Q9" s="1"/>
      <c r="R9" s="1"/>
      <c r="S9" s="1"/>
      <c r="T9" s="1"/>
      <c r="U9" s="1"/>
      <c r="V9" s="1"/>
      <c r="W9" s="1"/>
      <c r="X9" s="1"/>
      <c r="Y9" s="1"/>
      <c r="Z9" s="1"/>
    </row>
    <row r="10" spans="1:26" ht="16" x14ac:dyDescent="0.2">
      <c r="A10" s="2" t="s">
        <v>48</v>
      </c>
      <c r="B10" s="3"/>
      <c r="C10" s="3"/>
      <c r="D10" s="3"/>
      <c r="E10" s="3"/>
      <c r="F10" s="3"/>
      <c r="G10" s="3"/>
      <c r="H10" s="1"/>
      <c r="I10" s="1"/>
      <c r="J10" s="1"/>
      <c r="K10" s="1"/>
      <c r="L10" s="1"/>
      <c r="M10" s="1"/>
      <c r="N10" s="1"/>
      <c r="O10" s="1"/>
      <c r="P10" s="1"/>
      <c r="Q10" s="1"/>
      <c r="R10" s="1"/>
      <c r="S10" s="1"/>
      <c r="T10" s="1"/>
      <c r="U10" s="1"/>
      <c r="V10" s="1"/>
      <c r="W10" s="1"/>
      <c r="X10" s="1"/>
      <c r="Y10" s="1"/>
      <c r="Z10" s="1"/>
    </row>
    <row r="11" spans="1:26" ht="16" x14ac:dyDescent="0.2">
      <c r="A11" s="4" t="s">
        <v>45</v>
      </c>
      <c r="B11" s="7"/>
      <c r="C11" s="64">
        <v>1000000</v>
      </c>
      <c r="D11" s="1"/>
      <c r="E11" s="1"/>
      <c r="F11" s="1"/>
      <c r="G11" s="1"/>
      <c r="H11" s="1"/>
      <c r="I11" s="1"/>
      <c r="J11" s="1"/>
      <c r="K11" s="1"/>
      <c r="L11" s="1"/>
      <c r="M11" s="1"/>
      <c r="N11" s="1"/>
      <c r="O11" s="1"/>
      <c r="P11" s="1"/>
      <c r="Q11" s="1"/>
      <c r="R11" s="1"/>
      <c r="S11" s="1"/>
      <c r="T11" s="1"/>
      <c r="U11" s="1"/>
      <c r="V11" s="1"/>
      <c r="W11" s="1"/>
      <c r="X11" s="1"/>
      <c r="Y11" s="1"/>
      <c r="Z11" s="1"/>
    </row>
    <row r="12" spans="1:26" ht="16"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45" x14ac:dyDescent="0.2">
      <c r="A14" s="2" t="s">
        <v>66</v>
      </c>
      <c r="B14" s="2" t="s">
        <v>67</v>
      </c>
      <c r="C14" s="53" t="s">
        <v>124</v>
      </c>
      <c r="D14" s="1"/>
      <c r="E14" s="1"/>
      <c r="F14" s="1"/>
      <c r="G14" s="1"/>
      <c r="H14" s="1"/>
      <c r="I14" s="1"/>
      <c r="J14" s="1"/>
      <c r="K14" s="1"/>
      <c r="L14" s="1"/>
      <c r="M14" s="1"/>
      <c r="N14" s="1"/>
      <c r="O14" s="1"/>
      <c r="P14" s="1"/>
      <c r="Q14" s="1"/>
      <c r="R14" s="1"/>
      <c r="S14" s="1"/>
      <c r="T14" s="1"/>
      <c r="U14" s="1"/>
      <c r="V14" s="1"/>
      <c r="W14" s="1"/>
      <c r="X14" s="1"/>
      <c r="Y14" s="1"/>
      <c r="Z14" s="1"/>
    </row>
    <row r="15" spans="1:26" ht="16" x14ac:dyDescent="0.2">
      <c r="A15" s="51">
        <v>2</v>
      </c>
      <c r="B15" s="4" t="s">
        <v>68</v>
      </c>
      <c r="C15" s="16" t="s">
        <v>119</v>
      </c>
      <c r="E15" s="51"/>
      <c r="F15" s="1"/>
      <c r="G15" s="1"/>
      <c r="H15" s="1"/>
      <c r="I15" s="1"/>
      <c r="J15" s="1"/>
      <c r="K15" s="1"/>
      <c r="L15" s="1"/>
      <c r="M15" s="1"/>
      <c r="N15" s="1"/>
      <c r="O15" s="1"/>
      <c r="P15" s="1"/>
      <c r="Q15" s="1"/>
      <c r="R15" s="1"/>
      <c r="S15" s="1"/>
      <c r="T15" s="1"/>
      <c r="U15" s="1"/>
      <c r="V15" s="1"/>
      <c r="W15" s="1"/>
      <c r="X15" s="1"/>
      <c r="Y15" s="1"/>
      <c r="Z15" s="1"/>
    </row>
    <row r="16" spans="1:26" ht="16" x14ac:dyDescent="0.2">
      <c r="A16" s="51">
        <v>1</v>
      </c>
      <c r="B16" s="4" t="s">
        <v>69</v>
      </c>
      <c r="C16" s="16" t="s">
        <v>120</v>
      </c>
      <c r="E16" s="1"/>
      <c r="F16" s="1"/>
      <c r="G16" s="1"/>
      <c r="H16" s="1"/>
      <c r="I16" s="1"/>
      <c r="J16" s="1"/>
      <c r="K16" s="1"/>
      <c r="L16" s="1"/>
      <c r="M16" s="1"/>
      <c r="N16" s="1"/>
      <c r="O16" s="1"/>
      <c r="P16" s="1"/>
      <c r="Q16" s="1"/>
      <c r="R16" s="1"/>
      <c r="S16" s="1"/>
      <c r="T16" s="1"/>
      <c r="U16" s="1"/>
      <c r="V16" s="1"/>
      <c r="W16" s="1"/>
      <c r="X16" s="1"/>
      <c r="Y16" s="1"/>
      <c r="Z16" s="1"/>
    </row>
    <row r="17" spans="1:26" ht="16" x14ac:dyDescent="0.2">
      <c r="A17" s="51">
        <v>0</v>
      </c>
      <c r="B17" s="4" t="s">
        <v>70</v>
      </c>
      <c r="C17" s="16" t="s">
        <v>71</v>
      </c>
      <c r="E17" s="1"/>
      <c r="F17" s="1"/>
      <c r="G17" s="1"/>
      <c r="H17" s="1"/>
      <c r="I17" s="1"/>
      <c r="J17" s="1"/>
      <c r="K17" s="1"/>
      <c r="L17" s="1"/>
      <c r="M17" s="1"/>
      <c r="N17" s="1"/>
      <c r="O17" s="1"/>
      <c r="P17" s="1"/>
      <c r="Q17" s="1"/>
      <c r="R17" s="1"/>
      <c r="S17" s="1"/>
      <c r="T17" s="1"/>
      <c r="U17" s="1"/>
      <c r="V17" s="1"/>
      <c r="W17" s="1"/>
      <c r="X17" s="1"/>
      <c r="Y17" s="1"/>
      <c r="Z17" s="1"/>
    </row>
    <row r="18" spans="1:26" ht="16" x14ac:dyDescent="0.2">
      <c r="A18" s="51">
        <v>-1</v>
      </c>
      <c r="B18" s="4" t="s">
        <v>72</v>
      </c>
      <c r="C18" s="16" t="s">
        <v>121</v>
      </c>
      <c r="E18" s="1"/>
      <c r="F18" s="1"/>
      <c r="G18" s="1"/>
      <c r="H18" s="1"/>
      <c r="I18" s="1"/>
      <c r="J18" s="1"/>
      <c r="K18" s="1"/>
      <c r="L18" s="1"/>
      <c r="M18" s="1"/>
      <c r="N18" s="1"/>
      <c r="O18" s="1"/>
      <c r="P18" s="1"/>
      <c r="Q18" s="1"/>
      <c r="R18" s="1"/>
      <c r="S18" s="1"/>
      <c r="T18" s="1"/>
      <c r="U18" s="1"/>
      <c r="V18" s="1"/>
      <c r="W18" s="1"/>
      <c r="X18" s="1"/>
      <c r="Y18" s="1"/>
      <c r="Z18" s="1"/>
    </row>
    <row r="19" spans="1:26" ht="16" x14ac:dyDescent="0.2">
      <c r="A19" s="51">
        <v>-2</v>
      </c>
      <c r="B19" s="4" t="s">
        <v>73</v>
      </c>
      <c r="C19" s="16" t="s">
        <v>122</v>
      </c>
      <c r="E19" s="91" t="s">
        <v>112</v>
      </c>
      <c r="F19" s="91"/>
      <c r="G19" s="91"/>
      <c r="H19" s="1"/>
      <c r="I19" s="1"/>
      <c r="J19" s="1"/>
      <c r="K19" s="1"/>
      <c r="L19" s="1"/>
      <c r="M19" s="1"/>
      <c r="N19" s="1"/>
      <c r="O19" s="1"/>
      <c r="P19" s="1"/>
      <c r="Q19" s="1"/>
      <c r="R19" s="1"/>
      <c r="S19" s="1"/>
      <c r="T19" s="1"/>
      <c r="U19" s="1"/>
      <c r="V19" s="1"/>
      <c r="W19" s="1"/>
      <c r="X19" s="1"/>
      <c r="Y19" s="1"/>
      <c r="Z19" s="1"/>
    </row>
    <row r="20" spans="1:26" ht="16" x14ac:dyDescent="0.2">
      <c r="A20" s="4"/>
      <c r="B20" s="4"/>
      <c r="C20" s="16"/>
      <c r="D20" s="1"/>
      <c r="E20" s="91"/>
      <c r="F20" s="91"/>
      <c r="G20" s="91"/>
      <c r="H20" s="1"/>
      <c r="I20" s="1"/>
      <c r="J20" s="1"/>
      <c r="K20" s="1"/>
      <c r="L20" s="1"/>
      <c r="M20" s="1"/>
      <c r="N20" s="1"/>
      <c r="O20" s="1"/>
      <c r="P20" s="1"/>
      <c r="Q20" s="1"/>
      <c r="R20" s="1"/>
      <c r="S20" s="1"/>
      <c r="T20" s="1"/>
      <c r="U20" s="1"/>
      <c r="V20" s="1"/>
      <c r="W20" s="1"/>
      <c r="X20" s="1"/>
      <c r="Y20" s="1"/>
      <c r="Z20" s="1"/>
    </row>
    <row r="21" spans="1:26" ht="16" x14ac:dyDescent="0.2">
      <c r="A21" s="4"/>
      <c r="B21" s="8"/>
      <c r="C21" s="16"/>
      <c r="E21" s="1"/>
      <c r="F21" s="1"/>
      <c r="G21" s="1"/>
      <c r="H21" s="1"/>
      <c r="I21" s="1"/>
      <c r="J21" s="1"/>
      <c r="K21" s="1"/>
      <c r="L21" s="1"/>
      <c r="M21" s="1"/>
      <c r="N21" s="1"/>
      <c r="O21" s="1"/>
      <c r="P21" s="1"/>
      <c r="Q21" s="1"/>
      <c r="R21" s="1"/>
      <c r="S21" s="1"/>
      <c r="T21" s="1"/>
      <c r="U21" s="1"/>
      <c r="V21" s="1"/>
      <c r="W21" s="1"/>
      <c r="X21" s="1"/>
      <c r="Y21" s="1"/>
      <c r="Z21" s="1"/>
    </row>
    <row r="22" spans="1:26" ht="16" x14ac:dyDescent="0.2">
      <c r="A22" s="2" t="s">
        <v>74</v>
      </c>
      <c r="B22" s="2" t="s">
        <v>75</v>
      </c>
      <c r="C22" s="2" t="s">
        <v>76</v>
      </c>
      <c r="D22" s="1"/>
      <c r="E22" s="2" t="s">
        <v>77</v>
      </c>
      <c r="F22" s="3"/>
      <c r="G22" s="3"/>
      <c r="H22" s="1"/>
      <c r="I22" s="1"/>
      <c r="J22" s="1"/>
      <c r="K22" s="1"/>
      <c r="L22" s="1"/>
      <c r="M22" s="1"/>
      <c r="N22" s="1"/>
      <c r="O22" s="1"/>
      <c r="P22" s="1"/>
      <c r="Q22" s="1"/>
      <c r="R22" s="1"/>
      <c r="S22" s="1"/>
      <c r="T22" s="1"/>
      <c r="U22" s="1"/>
      <c r="V22" s="1"/>
      <c r="W22" s="1"/>
      <c r="X22" s="1"/>
      <c r="Y22" s="1"/>
      <c r="Z22" s="1"/>
    </row>
    <row r="23" spans="1:26" ht="16" x14ac:dyDescent="0.2">
      <c r="A23" s="4" t="s">
        <v>78</v>
      </c>
      <c r="B23" s="65">
        <v>2</v>
      </c>
      <c r="C23" s="52">
        <f>IF(B23=$A$15,500000,IF(B23=$A$16,250000,IF(B23=$A$17,0,IF(B23=$A$18,-250000,IF(B23=$A$19,-500000)))))</f>
        <v>500000</v>
      </c>
      <c r="D23" s="1"/>
      <c r="E23" s="11"/>
      <c r="F23" s="11"/>
      <c r="G23" s="11"/>
      <c r="H23" s="1"/>
      <c r="I23" s="1"/>
      <c r="J23" s="1"/>
      <c r="K23" s="1"/>
      <c r="L23" s="1"/>
      <c r="M23" s="1"/>
      <c r="N23" s="1"/>
      <c r="O23" s="1"/>
      <c r="P23" s="1"/>
      <c r="Q23" s="1"/>
      <c r="R23" s="1"/>
      <c r="S23" s="1"/>
      <c r="T23" s="1"/>
      <c r="U23" s="1"/>
      <c r="V23" s="1"/>
      <c r="W23" s="1"/>
      <c r="X23" s="1"/>
      <c r="Y23" s="1"/>
      <c r="Z23" s="1"/>
    </row>
    <row r="24" spans="1:26" ht="16" x14ac:dyDescent="0.2">
      <c r="A24" s="4" t="s">
        <v>79</v>
      </c>
      <c r="B24" s="65">
        <v>-1</v>
      </c>
      <c r="C24" s="52">
        <f>IF(B24=$A$15,500000,IF(B24=$A$16,250000,IF(B24=$A$17,0,IF(B24=$A$18,-250000,IF(B24=$A$19,-500000)))))</f>
        <v>-250000</v>
      </c>
      <c r="D24" s="1"/>
      <c r="E24" s="12" t="s">
        <v>20</v>
      </c>
      <c r="F24" s="13"/>
      <c r="G24" s="37">
        <f>C11+C36</f>
        <v>1250000</v>
      </c>
      <c r="H24" s="1"/>
      <c r="I24" s="1"/>
      <c r="J24" s="1"/>
      <c r="K24" s="1"/>
      <c r="L24" s="1"/>
      <c r="M24" s="1"/>
      <c r="N24" s="1"/>
      <c r="O24" s="1"/>
      <c r="P24" s="1"/>
      <c r="Q24" s="1"/>
      <c r="R24" s="1"/>
      <c r="S24" s="1"/>
      <c r="T24" s="1"/>
      <c r="U24" s="1"/>
      <c r="V24" s="1"/>
      <c r="W24" s="1"/>
      <c r="X24" s="1"/>
      <c r="Y24" s="1"/>
      <c r="Z24" s="1"/>
    </row>
    <row r="25" spans="1:26" ht="16" x14ac:dyDescent="0.2">
      <c r="A25" s="4" t="s">
        <v>80</v>
      </c>
      <c r="B25" s="65">
        <v>0</v>
      </c>
      <c r="C25" s="52">
        <f t="shared" ref="C25:C34" si="0">IF(B25=$A$15,500000,IF(B25=$A$16,250000,IF(B25=$A$17,0,IF(B25=$A$18,-250000,IF(B25=$A$19,-500000)))))</f>
        <v>0</v>
      </c>
      <c r="D25" s="1"/>
      <c r="E25" s="1"/>
      <c r="F25" s="1"/>
      <c r="G25" s="1"/>
      <c r="H25" s="1"/>
      <c r="I25" s="1"/>
      <c r="J25" s="1"/>
      <c r="K25" s="1"/>
      <c r="L25" s="1"/>
      <c r="M25" s="1"/>
      <c r="N25" s="1"/>
      <c r="O25" s="1"/>
      <c r="P25" s="1"/>
      <c r="Q25" s="1"/>
      <c r="R25" s="1"/>
      <c r="S25" s="1"/>
      <c r="T25" s="1"/>
      <c r="U25" s="1"/>
      <c r="V25" s="1"/>
      <c r="W25" s="1"/>
      <c r="X25" s="1"/>
      <c r="Y25" s="1"/>
      <c r="Z25" s="1"/>
    </row>
    <row r="26" spans="1:26" ht="16" x14ac:dyDescent="0.2">
      <c r="A26" s="4" t="s">
        <v>81</v>
      </c>
      <c r="B26" s="65">
        <v>0</v>
      </c>
      <c r="C26" s="52">
        <f t="shared" si="0"/>
        <v>0</v>
      </c>
      <c r="D26" s="1"/>
      <c r="E26" s="1"/>
      <c r="F26" s="1"/>
      <c r="G26" s="50"/>
      <c r="H26" s="1"/>
      <c r="I26" s="1"/>
      <c r="J26" s="1"/>
      <c r="K26" s="1"/>
      <c r="L26" s="1"/>
      <c r="M26" s="1"/>
      <c r="N26" s="1"/>
      <c r="O26" s="1"/>
      <c r="P26" s="1"/>
      <c r="Q26" s="1"/>
      <c r="R26" s="1"/>
      <c r="S26" s="1"/>
      <c r="T26" s="1"/>
      <c r="U26" s="1"/>
      <c r="V26" s="1"/>
      <c r="W26" s="1"/>
      <c r="X26" s="1"/>
      <c r="Y26" s="1"/>
      <c r="Z26" s="1"/>
    </row>
    <row r="27" spans="1:26" ht="16" x14ac:dyDescent="0.2">
      <c r="A27" s="4" t="s">
        <v>82</v>
      </c>
      <c r="B27" s="65">
        <v>2</v>
      </c>
      <c r="C27" s="52">
        <f t="shared" si="0"/>
        <v>500000</v>
      </c>
      <c r="D27" s="1"/>
      <c r="E27" s="1"/>
      <c r="F27" s="1"/>
      <c r="G27" s="1"/>
      <c r="H27" s="1"/>
      <c r="I27" s="1"/>
      <c r="J27" s="1"/>
      <c r="K27" s="1"/>
      <c r="L27" s="1"/>
      <c r="M27" s="1"/>
      <c r="N27" s="1"/>
      <c r="O27" s="1"/>
      <c r="P27" s="1"/>
      <c r="Q27" s="1"/>
      <c r="R27" s="1"/>
      <c r="S27" s="1"/>
      <c r="T27" s="1"/>
      <c r="U27" s="1"/>
      <c r="V27" s="1"/>
      <c r="W27" s="1"/>
      <c r="X27" s="1"/>
      <c r="Y27" s="1"/>
      <c r="Z27" s="1"/>
    </row>
    <row r="28" spans="1:26" ht="16" x14ac:dyDescent="0.2">
      <c r="A28" s="4" t="s">
        <v>83</v>
      </c>
      <c r="B28" s="65">
        <v>-2</v>
      </c>
      <c r="C28" s="52">
        <f t="shared" si="0"/>
        <v>-500000</v>
      </c>
      <c r="D28" s="1"/>
      <c r="E28" s="1"/>
      <c r="F28" s="1"/>
      <c r="G28" s="1"/>
      <c r="H28" s="1"/>
      <c r="I28" s="1"/>
      <c r="J28" s="1"/>
      <c r="K28" s="1"/>
      <c r="L28" s="1"/>
      <c r="M28" s="1"/>
      <c r="N28" s="1"/>
      <c r="O28" s="1"/>
      <c r="P28" s="1"/>
      <c r="Q28" s="1"/>
      <c r="R28" s="1"/>
      <c r="S28" s="1"/>
      <c r="T28" s="1"/>
      <c r="U28" s="1"/>
      <c r="V28" s="1"/>
      <c r="W28" s="1"/>
      <c r="X28" s="1"/>
      <c r="Y28" s="1"/>
      <c r="Z28" s="1"/>
    </row>
    <row r="29" spans="1:26" ht="16" x14ac:dyDescent="0.2">
      <c r="A29" s="4" t="s">
        <v>84</v>
      </c>
      <c r="B29" s="65">
        <v>-2</v>
      </c>
      <c r="C29" s="52">
        <f t="shared" si="0"/>
        <v>-500000</v>
      </c>
      <c r="D29" s="1"/>
      <c r="E29" s="1"/>
      <c r="F29" s="1"/>
      <c r="G29" s="1"/>
      <c r="H29" s="1"/>
      <c r="I29" s="1"/>
      <c r="J29" s="1"/>
      <c r="K29" s="1"/>
      <c r="L29" s="1"/>
      <c r="M29" s="1"/>
      <c r="N29" s="1"/>
      <c r="O29" s="1"/>
      <c r="P29" s="1"/>
      <c r="Q29" s="1"/>
      <c r="R29" s="1"/>
      <c r="S29" s="1"/>
      <c r="T29" s="1"/>
      <c r="U29" s="1"/>
      <c r="V29" s="1"/>
      <c r="W29" s="1"/>
      <c r="X29" s="1"/>
      <c r="Y29" s="1"/>
      <c r="Z29" s="1"/>
    </row>
    <row r="30" spans="1:26" ht="16" x14ac:dyDescent="0.2">
      <c r="A30" s="4" t="s">
        <v>85</v>
      </c>
      <c r="B30" s="65">
        <v>1</v>
      </c>
      <c r="C30" s="52">
        <f t="shared" si="0"/>
        <v>250000</v>
      </c>
      <c r="D30" s="1"/>
      <c r="E30" s="1"/>
      <c r="F30" s="1"/>
      <c r="G30" s="1"/>
      <c r="H30" s="1"/>
      <c r="I30" s="1"/>
      <c r="J30" s="1"/>
      <c r="K30" s="1"/>
      <c r="L30" s="1"/>
      <c r="M30" s="1"/>
      <c r="N30" s="1"/>
      <c r="O30" s="1"/>
      <c r="P30" s="1"/>
      <c r="Q30" s="1"/>
      <c r="R30" s="1"/>
      <c r="S30" s="1"/>
      <c r="T30" s="1"/>
      <c r="U30" s="1"/>
      <c r="V30" s="1"/>
      <c r="W30" s="1"/>
      <c r="X30" s="1"/>
      <c r="Y30" s="1"/>
      <c r="Z30" s="1"/>
    </row>
    <row r="31" spans="1:26" ht="16" x14ac:dyDescent="0.2">
      <c r="A31" s="4" t="s">
        <v>86</v>
      </c>
      <c r="B31" s="65">
        <v>-1</v>
      </c>
      <c r="C31" s="52">
        <f>IF(B31=$A$15,500000,IF(B31=$A$16,250000,IF(B31=$A$17,0,IF(B31=$A$18,-250000,IF(B31=$A$19,-500000)))))</f>
        <v>-250000</v>
      </c>
      <c r="D31" s="1"/>
      <c r="E31" s="1"/>
      <c r="F31" s="1"/>
      <c r="G31" s="1"/>
      <c r="H31" s="1"/>
      <c r="I31" s="1"/>
      <c r="J31" s="1"/>
      <c r="K31" s="1"/>
      <c r="L31" s="1"/>
      <c r="M31" s="1"/>
      <c r="N31" s="1"/>
      <c r="O31" s="1"/>
      <c r="P31" s="1"/>
      <c r="Q31" s="1"/>
      <c r="R31" s="1"/>
      <c r="S31" s="1"/>
      <c r="T31" s="1"/>
      <c r="U31" s="1"/>
      <c r="V31" s="1"/>
      <c r="W31" s="1"/>
      <c r="X31" s="1"/>
      <c r="Y31" s="1"/>
      <c r="Z31" s="1"/>
    </row>
    <row r="32" spans="1:26" ht="16" x14ac:dyDescent="0.2">
      <c r="A32" s="4" t="s">
        <v>87</v>
      </c>
      <c r="B32" s="65">
        <v>0</v>
      </c>
      <c r="C32" s="52">
        <f t="shared" si="0"/>
        <v>0</v>
      </c>
      <c r="D32" s="1"/>
      <c r="E32" s="1"/>
      <c r="F32" s="1"/>
      <c r="G32" s="1"/>
      <c r="H32" s="1"/>
      <c r="I32" s="1"/>
      <c r="J32" s="1"/>
      <c r="K32" s="1"/>
      <c r="L32" s="1"/>
      <c r="M32" s="1"/>
      <c r="N32" s="1"/>
      <c r="O32" s="1"/>
      <c r="P32" s="1"/>
      <c r="Q32" s="1"/>
      <c r="R32" s="1"/>
      <c r="S32" s="1"/>
      <c r="T32" s="1"/>
      <c r="U32" s="1"/>
      <c r="V32" s="1"/>
      <c r="W32" s="1"/>
      <c r="X32" s="1"/>
      <c r="Y32" s="1"/>
      <c r="Z32" s="1"/>
    </row>
    <row r="33" spans="1:26" ht="16" x14ac:dyDescent="0.2">
      <c r="A33" s="4" t="s">
        <v>88</v>
      </c>
      <c r="B33" s="65">
        <v>1</v>
      </c>
      <c r="C33" s="52">
        <f t="shared" si="0"/>
        <v>250000</v>
      </c>
      <c r="D33" s="1"/>
      <c r="E33" s="1"/>
      <c r="F33" s="1"/>
      <c r="G33" s="1"/>
      <c r="H33" s="1"/>
      <c r="I33" s="1"/>
      <c r="J33" s="1"/>
      <c r="K33" s="1"/>
      <c r="L33" s="1"/>
      <c r="M33" s="1"/>
      <c r="N33" s="1"/>
      <c r="O33" s="1"/>
      <c r="P33" s="1"/>
      <c r="Q33" s="1"/>
      <c r="R33" s="1"/>
      <c r="S33" s="1"/>
      <c r="T33" s="1"/>
      <c r="U33" s="1"/>
      <c r="V33" s="1"/>
      <c r="W33" s="1"/>
      <c r="X33" s="1"/>
      <c r="Y33" s="1"/>
      <c r="Z33" s="1"/>
    </row>
    <row r="34" spans="1:26" ht="16" x14ac:dyDescent="0.2">
      <c r="A34" s="4" t="s">
        <v>89</v>
      </c>
      <c r="B34" s="65">
        <v>1</v>
      </c>
      <c r="C34" s="52">
        <f t="shared" si="0"/>
        <v>250000</v>
      </c>
      <c r="D34" s="1"/>
      <c r="E34" s="1"/>
      <c r="F34" s="1"/>
      <c r="G34" s="1"/>
      <c r="H34" s="1"/>
      <c r="I34" s="1"/>
      <c r="J34" s="1"/>
      <c r="K34" s="1"/>
      <c r="L34" s="1"/>
      <c r="M34" s="1"/>
      <c r="N34" s="1"/>
      <c r="O34" s="1"/>
      <c r="P34" s="1"/>
      <c r="Q34" s="1"/>
      <c r="R34" s="1"/>
      <c r="S34" s="1"/>
      <c r="T34" s="1"/>
      <c r="U34" s="1"/>
      <c r="V34" s="1"/>
      <c r="W34" s="1"/>
      <c r="X34" s="1"/>
      <c r="Y34" s="1"/>
      <c r="Z34" s="1"/>
    </row>
    <row r="35" spans="1:26" ht="16" x14ac:dyDescent="0.2">
      <c r="A35" s="4"/>
      <c r="B35" s="1"/>
      <c r="C35" s="48"/>
      <c r="D35" s="1"/>
      <c r="E35" s="1"/>
      <c r="F35" s="1"/>
      <c r="G35" s="1"/>
      <c r="H35" s="1"/>
      <c r="I35" s="1"/>
      <c r="J35" s="1"/>
      <c r="K35" s="1"/>
      <c r="L35" s="1"/>
      <c r="M35" s="1"/>
      <c r="N35" s="1"/>
      <c r="O35" s="1"/>
      <c r="P35" s="1"/>
      <c r="Q35" s="1"/>
      <c r="R35" s="1"/>
      <c r="S35" s="1"/>
      <c r="T35" s="1"/>
      <c r="U35" s="1"/>
      <c r="V35" s="1"/>
      <c r="W35" s="1"/>
      <c r="X35" s="1"/>
      <c r="Y35" s="1"/>
      <c r="Z35" s="1"/>
    </row>
    <row r="36" spans="1:26" ht="16" x14ac:dyDescent="0.2">
      <c r="A36" s="14" t="s">
        <v>123</v>
      </c>
      <c r="B36" s="22"/>
      <c r="C36" s="49">
        <f>SUM(C23:C34)</f>
        <v>250000</v>
      </c>
      <c r="D36" s="1"/>
      <c r="E36" s="1"/>
      <c r="F36" s="1"/>
      <c r="G36" s="1"/>
      <c r="H36" s="1"/>
      <c r="I36" s="1"/>
      <c r="J36" s="1"/>
      <c r="K36" s="1"/>
      <c r="L36" s="1"/>
      <c r="M36" s="1"/>
      <c r="N36" s="1"/>
      <c r="O36" s="1"/>
      <c r="P36" s="1"/>
      <c r="Q36" s="1"/>
      <c r="R36" s="1"/>
      <c r="S36" s="1"/>
      <c r="T36" s="1"/>
      <c r="U36" s="1"/>
      <c r="V36" s="1"/>
      <c r="W36" s="1"/>
      <c r="X36" s="1"/>
      <c r="Y36" s="1"/>
      <c r="Z36" s="1"/>
    </row>
    <row r="37" spans="1:26" ht="16" x14ac:dyDescent="0.2">
      <c r="A37" s="1"/>
      <c r="B37" s="1"/>
      <c r="C37" s="21"/>
      <c r="D37" s="1"/>
      <c r="E37" s="1"/>
      <c r="F37" s="1"/>
      <c r="G37" s="1"/>
      <c r="H37" s="1"/>
      <c r="I37" s="1"/>
      <c r="J37" s="1"/>
      <c r="K37" s="1"/>
      <c r="L37" s="1"/>
      <c r="M37" s="1"/>
      <c r="N37" s="1"/>
      <c r="O37" s="1"/>
      <c r="P37" s="1"/>
      <c r="Q37" s="1"/>
      <c r="R37" s="1"/>
      <c r="S37" s="1"/>
      <c r="T37" s="1"/>
      <c r="U37" s="1"/>
      <c r="V37" s="1"/>
      <c r="W37" s="1"/>
      <c r="X37" s="1"/>
      <c r="Y37" s="1"/>
      <c r="Z37" s="1"/>
    </row>
    <row r="38" spans="1:26" ht="1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s="36" customFormat="1" ht="15.75" customHeight="1" x14ac:dyDescent="0.25">
      <c r="A40" s="41" t="s">
        <v>107</v>
      </c>
      <c r="B40" s="35"/>
    </row>
    <row r="41" spans="1:26" s="36" customFormat="1" ht="15.75" customHeight="1" x14ac:dyDescent="0.15"/>
    <row r="42" spans="1:26" s="36" customFormat="1" ht="15.75" customHeight="1" x14ac:dyDescent="0.25">
      <c r="C42" s="45" t="s">
        <v>108</v>
      </c>
      <c r="D42" s="45"/>
      <c r="E42" s="45"/>
      <c r="F42" s="45"/>
      <c r="G42" s="45"/>
      <c r="H42" s="45"/>
    </row>
    <row r="43" spans="1:26" s="36" customFormat="1" ht="15.75" customHeight="1" x14ac:dyDescent="0.25">
      <c r="C43" s="45"/>
      <c r="D43" s="45"/>
      <c r="E43" s="45"/>
      <c r="F43" s="45"/>
      <c r="G43" s="45"/>
      <c r="H43" s="45"/>
    </row>
    <row r="44" spans="1:26" s="36" customFormat="1" ht="15.75" customHeight="1" x14ac:dyDescent="0.15"/>
    <row r="45" spans="1:26" s="36" customFormat="1" ht="15.75" customHeight="1" x14ac:dyDescent="0.15"/>
    <row r="46" spans="1:26" ht="16" x14ac:dyDescent="0.2">
      <c r="A46" s="20"/>
      <c r="B46" s="20"/>
      <c r="C46" s="20"/>
      <c r="D46" s="20"/>
      <c r="E46" s="20"/>
      <c r="F46" s="20"/>
      <c r="G46" s="20"/>
      <c r="H46" s="20"/>
      <c r="I46" s="20"/>
      <c r="J46" s="20"/>
      <c r="K46" s="1"/>
      <c r="L46" s="1"/>
      <c r="M46" s="1"/>
      <c r="N46" s="1"/>
      <c r="O46" s="1"/>
      <c r="P46" s="1"/>
      <c r="Q46" s="1"/>
      <c r="R46" s="1"/>
      <c r="S46" s="1"/>
      <c r="T46" s="1"/>
      <c r="U46" s="1"/>
      <c r="V46" s="1"/>
      <c r="W46" s="1"/>
      <c r="X46" s="1"/>
      <c r="Y46" s="1"/>
      <c r="Z46" s="1"/>
    </row>
    <row r="47" spans="1:26" ht="1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6"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sheetProtection algorithmName="SHA-512" hashValue="tZr5QzQK4RrFP06y4mshOmjKBVP6A7tUxlwqLXhCllrz2RT6R5kOCPcPWEcN19x3yBxupOJYn0da2UGhHBesFg==" saltValue="H0ICrb6rRMGWbh5blIwFrA==" spinCount="100000" sheet="1" objects="1" scenarios="1" formatCells="0" formatColumns="0" formatRows="0" insertColumns="0" insertRows="0" insertHyperlinks="0"/>
  <mergeCells count="2">
    <mergeCell ref="C1:G1"/>
    <mergeCell ref="E19:G20"/>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1025"/>
  <sheetViews>
    <sheetView showGridLines="0" workbookViewId="0">
      <pane ySplit="2" topLeftCell="A4" activePane="bottomLeft" state="frozen"/>
      <selection pane="bottomLeft" activeCell="E15" sqref="E15"/>
    </sheetView>
  </sheetViews>
  <sheetFormatPr baseColWidth="10" defaultColWidth="11.1640625" defaultRowHeight="15" customHeight="1" x14ac:dyDescent="0.2"/>
  <cols>
    <col min="1" max="1" width="32.6640625" customWidth="1"/>
    <col min="2" max="2" width="10.6640625" customWidth="1"/>
    <col min="3" max="3" width="11" customWidth="1"/>
    <col min="4" max="4" width="10.6640625" customWidth="1"/>
    <col min="5" max="5" width="19" customWidth="1"/>
    <col min="6" max="6" width="7.83203125" customWidth="1"/>
    <col min="7" max="7" width="12" customWidth="1"/>
    <col min="8" max="8" width="11.33203125" customWidth="1"/>
    <col min="9" max="9" width="16.1640625" customWidth="1"/>
    <col min="10" max="10" width="13.33203125" customWidth="1"/>
    <col min="11" max="13" width="11" customWidth="1"/>
    <col min="14" max="26" width="10.6640625" customWidth="1"/>
  </cols>
  <sheetData>
    <row r="1" spans="1:26" s="36" customFormat="1" ht="31.25" customHeight="1" x14ac:dyDescent="0.25">
      <c r="A1" s="43" t="s">
        <v>109</v>
      </c>
      <c r="B1"/>
      <c r="C1" s="92" t="s">
        <v>110</v>
      </c>
      <c r="D1" s="92"/>
      <c r="E1" s="92"/>
      <c r="F1" s="92"/>
      <c r="G1" s="92"/>
      <c r="H1" s="92"/>
      <c r="I1" s="92"/>
      <c r="J1" s="92"/>
      <c r="K1" s="92"/>
      <c r="L1" s="92"/>
      <c r="M1" s="92"/>
      <c r="N1"/>
      <c r="O1"/>
      <c r="P1"/>
    </row>
    <row r="3" spans="1:26" ht="15" customHeight="1" x14ac:dyDescent="0.25">
      <c r="A3" s="83" t="s">
        <v>161</v>
      </c>
    </row>
    <row r="4" spans="1:26" ht="12.75" customHeight="1" x14ac:dyDescent="0.2">
      <c r="A4" s="2" t="s">
        <v>0</v>
      </c>
      <c r="B4" s="3"/>
      <c r="C4" s="3"/>
      <c r="D4" s="3"/>
      <c r="E4" s="3"/>
      <c r="F4" s="3"/>
      <c r="G4" s="3"/>
      <c r="H4" s="3"/>
      <c r="I4" s="3"/>
      <c r="J4" s="3"/>
      <c r="K4" s="3"/>
      <c r="L4" s="3"/>
      <c r="M4" s="3"/>
      <c r="N4" s="8"/>
      <c r="O4" s="8"/>
      <c r="P4" s="8"/>
      <c r="Q4" s="8"/>
      <c r="R4" s="8"/>
      <c r="S4" s="8"/>
      <c r="T4" s="8"/>
      <c r="U4" s="8"/>
      <c r="V4" s="8"/>
      <c r="W4" s="8"/>
      <c r="X4" s="8"/>
      <c r="Y4" s="8"/>
      <c r="Z4" s="8"/>
    </row>
    <row r="5" spans="1:26" ht="12.75" customHeight="1" x14ac:dyDescent="0.2">
      <c r="A5" s="4" t="s">
        <v>155</v>
      </c>
      <c r="B5" s="8"/>
      <c r="C5" s="8"/>
      <c r="D5" s="8"/>
      <c r="E5" s="8"/>
      <c r="F5" s="8"/>
      <c r="G5" s="8"/>
      <c r="H5" s="8"/>
      <c r="I5" s="8"/>
      <c r="J5" s="8"/>
      <c r="K5" s="8"/>
      <c r="L5" s="8"/>
      <c r="M5" s="8"/>
      <c r="N5" s="8"/>
      <c r="O5" s="8"/>
      <c r="P5" s="8"/>
      <c r="Q5" s="8"/>
      <c r="R5" s="8"/>
      <c r="S5" s="8"/>
      <c r="T5" s="8"/>
      <c r="U5" s="8"/>
      <c r="V5" s="8"/>
      <c r="W5" s="8"/>
      <c r="X5" s="8"/>
      <c r="Y5" s="8"/>
      <c r="Z5" s="8"/>
    </row>
    <row r="6" spans="1:26" ht="12.75" customHeight="1" x14ac:dyDescent="0.2">
      <c r="A6" s="4" t="s">
        <v>167</v>
      </c>
      <c r="B6" s="8"/>
      <c r="C6" s="8"/>
      <c r="D6" s="8"/>
      <c r="E6" s="8"/>
      <c r="F6" s="8"/>
      <c r="G6" s="8"/>
      <c r="H6" s="8"/>
      <c r="I6" s="8"/>
      <c r="J6" s="8"/>
      <c r="K6" s="8"/>
      <c r="L6" s="8"/>
      <c r="M6" s="8"/>
      <c r="N6" s="8"/>
      <c r="O6" s="8"/>
      <c r="P6" s="8"/>
      <c r="Q6" s="8"/>
      <c r="R6" s="8"/>
      <c r="S6" s="8"/>
      <c r="T6" s="8"/>
      <c r="U6" s="8"/>
      <c r="V6" s="8"/>
      <c r="W6" s="8"/>
      <c r="X6" s="8"/>
      <c r="Y6" s="8"/>
      <c r="Z6" s="8"/>
    </row>
    <row r="7" spans="1:26" ht="12.75" customHeight="1" x14ac:dyDescent="0.2">
      <c r="B7" s="5" t="s">
        <v>90</v>
      </c>
      <c r="C7" s="8"/>
      <c r="D7" s="8"/>
      <c r="E7" s="8"/>
      <c r="F7" s="8"/>
      <c r="G7" s="8"/>
      <c r="H7" s="8"/>
      <c r="I7" s="8"/>
      <c r="J7" s="8"/>
      <c r="K7" s="8"/>
      <c r="L7" s="8"/>
      <c r="M7" s="8"/>
      <c r="N7" s="8"/>
      <c r="O7" s="8"/>
      <c r="P7" s="8"/>
      <c r="Q7" s="8"/>
      <c r="R7" s="8"/>
      <c r="S7" s="8"/>
      <c r="T7" s="8"/>
      <c r="U7" s="8"/>
      <c r="V7" s="8"/>
      <c r="W7" s="8"/>
      <c r="X7" s="8"/>
      <c r="Y7" s="8"/>
      <c r="Z7" s="8"/>
    </row>
    <row r="8" spans="1:26" ht="12.75" customHeight="1" x14ac:dyDescent="0.2">
      <c r="B8" s="5" t="s">
        <v>91</v>
      </c>
      <c r="C8" s="8"/>
      <c r="D8" s="8"/>
      <c r="E8" s="8"/>
      <c r="F8" s="8"/>
      <c r="G8" s="8"/>
      <c r="H8" s="8"/>
      <c r="I8" s="8"/>
      <c r="J8" s="8"/>
      <c r="K8" s="8"/>
      <c r="L8" s="8"/>
      <c r="M8" s="8"/>
      <c r="N8" s="8"/>
      <c r="O8" s="8"/>
      <c r="P8" s="8"/>
      <c r="Q8" s="8"/>
      <c r="R8" s="8"/>
      <c r="S8" s="8"/>
      <c r="T8" s="8"/>
      <c r="U8" s="8"/>
      <c r="V8" s="8"/>
      <c r="W8" s="8"/>
      <c r="X8" s="8"/>
      <c r="Y8" s="8"/>
      <c r="Z8" s="8"/>
    </row>
    <row r="9" spans="1:26" ht="12.75" customHeight="1" x14ac:dyDescent="0.2">
      <c r="A9" t="s">
        <v>169</v>
      </c>
      <c r="C9" s="8"/>
      <c r="D9" s="8"/>
      <c r="E9" s="8"/>
      <c r="F9" s="8"/>
      <c r="G9" s="8"/>
      <c r="H9" s="8"/>
      <c r="I9" s="8"/>
      <c r="J9" s="8"/>
      <c r="K9" s="8"/>
      <c r="L9" s="8"/>
      <c r="M9" s="8"/>
      <c r="N9" s="8"/>
      <c r="O9" s="8"/>
      <c r="P9" s="8"/>
      <c r="Q9" s="8"/>
      <c r="R9" s="8"/>
      <c r="S9" s="8"/>
      <c r="T9" s="8"/>
      <c r="U9" s="8"/>
      <c r="V9" s="8"/>
      <c r="W9" s="8"/>
      <c r="X9" s="8"/>
      <c r="Y9" s="8"/>
      <c r="Z9" s="8"/>
    </row>
    <row r="10" spans="1:26" ht="12.75" customHeight="1" x14ac:dyDescent="0.2">
      <c r="A10" s="8"/>
      <c r="B10" s="8"/>
      <c r="C10" s="8"/>
      <c r="D10" s="8"/>
      <c r="E10" s="8"/>
      <c r="F10" s="8"/>
      <c r="G10" s="8"/>
      <c r="H10" s="8"/>
      <c r="I10" s="8"/>
      <c r="J10" s="8"/>
      <c r="K10" s="8"/>
      <c r="L10" s="8"/>
      <c r="M10" s="8"/>
      <c r="N10" s="8"/>
      <c r="O10" s="8"/>
      <c r="P10" s="8"/>
      <c r="Q10" s="8"/>
      <c r="R10" s="8"/>
      <c r="S10" s="8"/>
      <c r="T10" s="8"/>
      <c r="U10" s="8"/>
      <c r="V10" s="8"/>
      <c r="W10" s="8"/>
      <c r="X10" s="8"/>
      <c r="Y10" s="8"/>
      <c r="Z10" s="8"/>
    </row>
    <row r="11" spans="1:26" ht="12.75" customHeight="1" x14ac:dyDescent="0.2">
      <c r="A11" s="8"/>
      <c r="B11" s="8"/>
      <c r="C11" s="8"/>
      <c r="D11" s="8"/>
      <c r="E11" s="73" t="s">
        <v>172</v>
      </c>
      <c r="F11" s="8"/>
      <c r="G11" s="8"/>
      <c r="H11" s="8"/>
      <c r="I11" s="8"/>
      <c r="J11" s="8"/>
      <c r="K11" s="8"/>
      <c r="L11" s="8"/>
      <c r="M11" s="8"/>
      <c r="N11" s="8"/>
      <c r="O11" s="8"/>
      <c r="P11" s="8"/>
      <c r="Q11" s="8"/>
      <c r="R11" s="8"/>
      <c r="S11" s="8"/>
      <c r="T11" s="8"/>
      <c r="U11" s="8"/>
      <c r="V11" s="8"/>
      <c r="W11" s="8"/>
      <c r="X11" s="8"/>
      <c r="Y11" s="8"/>
      <c r="Z11" s="8"/>
    </row>
    <row r="12" spans="1:26" ht="12.75" customHeight="1" x14ac:dyDescent="0.2">
      <c r="A12" s="2" t="s">
        <v>163</v>
      </c>
      <c r="B12" s="3"/>
      <c r="C12" s="3"/>
      <c r="D12" s="7"/>
      <c r="E12" s="2" t="s">
        <v>127</v>
      </c>
      <c r="F12" s="3"/>
      <c r="G12" s="23"/>
      <c r="H12" s="24">
        <f t="shared" ref="H12:L12" si="0">YEAR(H13)</f>
        <v>2023</v>
      </c>
      <c r="I12" s="24">
        <f t="shared" si="0"/>
        <v>2024</v>
      </c>
      <c r="J12" s="24">
        <f t="shared" si="0"/>
        <v>2025</v>
      </c>
      <c r="K12" s="24">
        <f t="shared" si="0"/>
        <v>2026</v>
      </c>
      <c r="L12" s="24">
        <f t="shared" si="0"/>
        <v>2027</v>
      </c>
      <c r="M12" s="23"/>
      <c r="N12" s="8"/>
      <c r="O12" s="8"/>
      <c r="P12" s="8"/>
      <c r="Q12" s="8"/>
      <c r="R12" s="8"/>
      <c r="S12" s="8"/>
      <c r="T12" s="8"/>
      <c r="U12" s="8"/>
      <c r="V12" s="8"/>
      <c r="W12" s="8"/>
      <c r="X12" s="8"/>
      <c r="Y12" s="8"/>
      <c r="Z12" s="8"/>
    </row>
    <row r="13" spans="1:26" ht="12.75" customHeight="1" x14ac:dyDescent="0.2">
      <c r="A13" s="4" t="s">
        <v>125</v>
      </c>
      <c r="B13" s="7"/>
      <c r="C13" s="56">
        <v>0.25</v>
      </c>
      <c r="D13" s="7"/>
      <c r="E13" s="4" t="s">
        <v>93</v>
      </c>
      <c r="F13" s="4"/>
      <c r="G13" s="71">
        <f>C16</f>
        <v>44957</v>
      </c>
      <c r="H13" s="71">
        <f>C17</f>
        <v>45021</v>
      </c>
      <c r="I13" s="71">
        <f>EDATE(H13,12)</f>
        <v>45387</v>
      </c>
      <c r="J13" s="71">
        <f t="shared" ref="J13:L13" si="1">EDATE(I13,12)</f>
        <v>45752</v>
      </c>
      <c r="K13" s="71">
        <f t="shared" si="1"/>
        <v>46117</v>
      </c>
      <c r="L13" s="71">
        <f t="shared" si="1"/>
        <v>46482</v>
      </c>
      <c r="M13" s="71"/>
      <c r="N13" s="8"/>
      <c r="O13" s="8"/>
      <c r="P13" s="8"/>
      <c r="Q13" s="8"/>
      <c r="R13" s="8"/>
      <c r="S13" s="8"/>
      <c r="T13" s="8"/>
      <c r="U13" s="8"/>
      <c r="V13" s="8"/>
      <c r="W13" s="8"/>
      <c r="X13" s="8"/>
      <c r="Y13" s="8"/>
      <c r="Z13" s="8"/>
    </row>
    <row r="14" spans="1:26" ht="12.75" customHeight="1" x14ac:dyDescent="0.2">
      <c r="A14" s="4" t="s">
        <v>170</v>
      </c>
      <c r="B14" s="4"/>
      <c r="C14" s="61">
        <v>15000</v>
      </c>
      <c r="D14" s="4"/>
      <c r="E14" s="26" t="s">
        <v>94</v>
      </c>
      <c r="F14" s="26"/>
      <c r="G14" s="25"/>
      <c r="H14" s="27">
        <f>H15</f>
        <v>0.18055555555555555</v>
      </c>
      <c r="I14" s="27">
        <f>H14+I15</f>
        <v>1.1805555555555556</v>
      </c>
      <c r="J14" s="27">
        <f t="shared" ref="J14:L14" si="2">I14+J15</f>
        <v>2.1805555555555554</v>
      </c>
      <c r="K14" s="27">
        <f t="shared" si="2"/>
        <v>3.1805555555555554</v>
      </c>
      <c r="L14" s="27">
        <f t="shared" si="2"/>
        <v>4.1805555555555554</v>
      </c>
      <c r="M14" s="25"/>
      <c r="N14" s="8"/>
      <c r="O14" s="8"/>
      <c r="P14" s="8"/>
      <c r="Q14" s="8"/>
      <c r="R14" s="8"/>
      <c r="S14" s="8"/>
      <c r="T14" s="8"/>
      <c r="U14" s="8"/>
      <c r="V14" s="8"/>
      <c r="W14" s="8"/>
      <c r="X14" s="8"/>
      <c r="Y14" s="8"/>
      <c r="Z14" s="8"/>
    </row>
    <row r="15" spans="1:26" ht="12.75" customHeight="1" x14ac:dyDescent="0.2">
      <c r="D15" s="4"/>
      <c r="E15" s="26" t="s">
        <v>95</v>
      </c>
      <c r="F15" s="4"/>
      <c r="G15" s="4"/>
      <c r="H15" s="27">
        <f t="shared" ref="H15:L15" si="3">YEARFRAC(G13,H13)</f>
        <v>0.18055555555555555</v>
      </c>
      <c r="I15" s="27">
        <f t="shared" si="3"/>
        <v>1</v>
      </c>
      <c r="J15" s="27">
        <f t="shared" si="3"/>
        <v>1</v>
      </c>
      <c r="K15" s="27">
        <f t="shared" si="3"/>
        <v>1</v>
      </c>
      <c r="L15" s="27">
        <f t="shared" si="3"/>
        <v>1</v>
      </c>
      <c r="M15" s="4"/>
      <c r="N15" s="8"/>
      <c r="O15" s="8"/>
      <c r="P15" s="8"/>
      <c r="Q15" s="8"/>
      <c r="R15" s="8"/>
      <c r="S15" s="8"/>
      <c r="T15" s="8"/>
      <c r="U15" s="8"/>
      <c r="V15" s="8"/>
      <c r="W15" s="8"/>
      <c r="X15" s="8"/>
      <c r="Y15" s="8"/>
      <c r="Z15" s="8"/>
    </row>
    <row r="16" spans="1:26" ht="12.75" customHeight="1" x14ac:dyDescent="0.2">
      <c r="A16" s="4" t="s">
        <v>140</v>
      </c>
      <c r="B16" s="4"/>
      <c r="C16" s="88">
        <v>44957</v>
      </c>
      <c r="D16" s="4"/>
      <c r="E16" s="4" t="s">
        <v>128</v>
      </c>
      <c r="F16" s="4"/>
      <c r="G16" s="4"/>
      <c r="H16" s="62">
        <v>47814</v>
      </c>
      <c r="I16" s="62">
        <v>51095</v>
      </c>
      <c r="J16" s="62">
        <v>55861</v>
      </c>
      <c r="K16" s="62">
        <v>58691</v>
      </c>
      <c r="L16" s="62">
        <v>63039</v>
      </c>
      <c r="M16" s="84" t="s">
        <v>162</v>
      </c>
      <c r="N16" s="8"/>
      <c r="O16" s="8"/>
      <c r="P16" s="8"/>
      <c r="Q16" s="8"/>
      <c r="R16" s="8"/>
      <c r="S16" s="8"/>
      <c r="T16" s="8"/>
      <c r="U16" s="8"/>
      <c r="V16" s="8"/>
      <c r="W16" s="8"/>
      <c r="X16" s="8"/>
      <c r="Y16" s="8"/>
      <c r="Z16" s="8"/>
    </row>
    <row r="17" spans="1:35" ht="12.75" customHeight="1" x14ac:dyDescent="0.2">
      <c r="A17" s="4" t="s">
        <v>141</v>
      </c>
      <c r="B17" s="4"/>
      <c r="C17" s="88">
        <v>45021</v>
      </c>
      <c r="D17" s="4"/>
      <c r="E17" s="4" t="str">
        <f>"Less: Taxes at "&amp;TEXT(C13,"00%")&amp;" Tax Rate"</f>
        <v>Less: Taxes at 25% Tax Rate</v>
      </c>
      <c r="F17" s="4"/>
      <c r="G17" s="4"/>
      <c r="H17" s="28">
        <f>-H16*$C$13</f>
        <v>-11953.5</v>
      </c>
      <c r="I17" s="28">
        <f>-I16*$C$13</f>
        <v>-12773.75</v>
      </c>
      <c r="J17" s="28">
        <f>-J16*$C$13</f>
        <v>-13965.25</v>
      </c>
      <c r="K17" s="28">
        <f>-K16*$C$13</f>
        <v>-14672.75</v>
      </c>
      <c r="L17" s="28">
        <f>-L16*$C$13</f>
        <v>-15759.75</v>
      </c>
      <c r="M17" s="4"/>
      <c r="N17" s="8"/>
      <c r="O17" s="8"/>
      <c r="P17" s="8"/>
      <c r="Q17" s="8"/>
      <c r="R17" s="8"/>
      <c r="S17" s="8"/>
      <c r="T17" s="8"/>
      <c r="U17" s="8"/>
      <c r="V17" s="8"/>
      <c r="W17" s="8"/>
      <c r="X17" s="8"/>
      <c r="Y17" s="8"/>
      <c r="Z17" s="8"/>
    </row>
    <row r="18" spans="1:35" ht="12.75" customHeight="1" x14ac:dyDescent="0.2">
      <c r="D18" s="4"/>
      <c r="E18" s="4" t="s">
        <v>129</v>
      </c>
      <c r="F18" s="4"/>
      <c r="G18" s="4"/>
      <c r="H18" s="63">
        <v>15008</v>
      </c>
      <c r="I18" s="63">
        <v>15005</v>
      </c>
      <c r="J18" s="63">
        <v>15003</v>
      </c>
      <c r="K18" s="63">
        <v>15002</v>
      </c>
      <c r="L18" s="63">
        <v>15001</v>
      </c>
      <c r="M18" s="84" t="s">
        <v>162</v>
      </c>
      <c r="N18" s="8"/>
      <c r="O18" s="8"/>
      <c r="P18" s="8"/>
      <c r="Q18" s="8"/>
      <c r="R18" s="8"/>
      <c r="S18" s="8"/>
      <c r="T18" s="8"/>
      <c r="U18" s="8"/>
      <c r="V18" s="8"/>
      <c r="W18" s="8"/>
      <c r="X18" s="8"/>
      <c r="Y18" s="8"/>
      <c r="Z18" s="8"/>
    </row>
    <row r="19" spans="1:35" ht="12.75" customHeight="1" x14ac:dyDescent="0.2">
      <c r="A19" s="4" t="s">
        <v>132</v>
      </c>
      <c r="B19" s="4"/>
      <c r="C19" s="59">
        <v>25</v>
      </c>
      <c r="D19" s="4"/>
      <c r="E19" s="4" t="s">
        <v>96</v>
      </c>
      <c r="F19" s="4"/>
      <c r="G19" s="4"/>
      <c r="H19" s="4">
        <f>-$C$14</f>
        <v>-15000</v>
      </c>
      <c r="I19" s="4">
        <f>-$C$14</f>
        <v>-15000</v>
      </c>
      <c r="J19" s="4">
        <f>-$C$14</f>
        <v>-15000</v>
      </c>
      <c r="K19" s="4">
        <f>-$C$14</f>
        <v>-15000</v>
      </c>
      <c r="L19" s="4">
        <f>-$C$14</f>
        <v>-15000</v>
      </c>
      <c r="M19" s="4"/>
      <c r="N19" s="8"/>
      <c r="O19" s="8"/>
      <c r="P19" s="8"/>
      <c r="Q19" s="8"/>
      <c r="R19" s="8"/>
      <c r="S19" s="8"/>
      <c r="T19" s="8"/>
      <c r="U19" s="8"/>
      <c r="V19" s="8"/>
      <c r="W19" s="8"/>
      <c r="X19" s="8"/>
      <c r="Y19" s="8"/>
      <c r="Z19" s="8"/>
    </row>
    <row r="20" spans="1:35" ht="12.75" customHeight="1" x14ac:dyDescent="0.2">
      <c r="A20" s="4" t="s">
        <v>97</v>
      </c>
      <c r="B20" s="4"/>
      <c r="C20" s="58">
        <v>20000</v>
      </c>
      <c r="D20" s="4"/>
      <c r="E20" s="4" t="s">
        <v>166</v>
      </c>
      <c r="F20" s="4"/>
      <c r="G20" s="4"/>
      <c r="H20" s="62">
        <v>-375</v>
      </c>
      <c r="I20" s="62">
        <v>-611</v>
      </c>
      <c r="J20" s="62">
        <v>-398</v>
      </c>
      <c r="K20" s="62">
        <v>-511</v>
      </c>
      <c r="L20" s="62">
        <v>-272</v>
      </c>
      <c r="M20" s="84" t="s">
        <v>168</v>
      </c>
      <c r="N20" s="8"/>
      <c r="O20" s="8"/>
      <c r="P20" s="8"/>
      <c r="Q20" s="8"/>
      <c r="R20" s="8"/>
      <c r="S20" s="8"/>
      <c r="T20" s="8"/>
      <c r="U20" s="8"/>
      <c r="V20" s="8"/>
      <c r="W20" s="8"/>
      <c r="X20" s="8"/>
      <c r="Y20" s="8"/>
      <c r="Z20" s="8"/>
    </row>
    <row r="21" spans="1:35" ht="12.75" customHeight="1" x14ac:dyDescent="0.2">
      <c r="A21" s="4" t="s">
        <v>133</v>
      </c>
      <c r="C21" s="74">
        <f>C19*C20</f>
        <v>500000</v>
      </c>
      <c r="D21" s="4"/>
      <c r="E21" s="4" t="s">
        <v>165</v>
      </c>
      <c r="F21" s="4"/>
      <c r="G21" s="4"/>
      <c r="H21" s="29">
        <f>SUM(H16:H20)</f>
        <v>35493.5</v>
      </c>
      <c r="I21" s="29">
        <f t="shared" ref="I21:L21" si="4">SUM(I16:I20)</f>
        <v>37715.25</v>
      </c>
      <c r="J21" s="29">
        <f t="shared" si="4"/>
        <v>41500.75</v>
      </c>
      <c r="K21" s="29">
        <f t="shared" si="4"/>
        <v>43509.25</v>
      </c>
      <c r="L21" s="29">
        <f t="shared" si="4"/>
        <v>47008.25</v>
      </c>
      <c r="M21" s="4"/>
      <c r="N21" s="8"/>
      <c r="O21" s="8"/>
      <c r="P21" s="8"/>
      <c r="Q21" s="8"/>
      <c r="R21" s="8"/>
      <c r="S21" s="8"/>
      <c r="T21" s="8"/>
      <c r="U21" s="8"/>
      <c r="V21" s="8"/>
      <c r="W21" s="8"/>
      <c r="X21" s="8"/>
      <c r="Y21" s="8"/>
      <c r="Z21" s="8"/>
    </row>
    <row r="22" spans="1:35" ht="12.75" customHeight="1" x14ac:dyDescent="0.2">
      <c r="A22" s="4"/>
      <c r="C22" s="74"/>
      <c r="D22" s="4"/>
      <c r="E22" s="4"/>
      <c r="F22" s="4"/>
      <c r="G22" s="4"/>
      <c r="H22" s="70"/>
      <c r="I22" s="70"/>
      <c r="J22" s="70"/>
      <c r="K22" s="70"/>
      <c r="L22" s="70"/>
      <c r="M22" s="4"/>
      <c r="N22" s="8"/>
      <c r="O22" s="8"/>
      <c r="P22" s="8"/>
      <c r="Q22" s="8"/>
      <c r="R22" s="8"/>
      <c r="S22" s="8"/>
      <c r="T22" s="8"/>
      <c r="U22" s="8"/>
      <c r="V22" s="8"/>
      <c r="W22" s="8"/>
      <c r="X22" s="8"/>
      <c r="Y22" s="8"/>
      <c r="Z22" s="8"/>
    </row>
    <row r="23" spans="1:35" ht="12.75" customHeight="1" x14ac:dyDescent="0.2">
      <c r="A23" s="4" t="s">
        <v>135</v>
      </c>
      <c r="C23" s="75">
        <v>3.9399999999999998E-2</v>
      </c>
      <c r="D23" s="4"/>
      <c r="E23" s="2" t="s">
        <v>92</v>
      </c>
      <c r="F23" s="3"/>
      <c r="G23" s="23"/>
      <c r="H23" s="24">
        <f>H12</f>
        <v>2023</v>
      </c>
      <c r="I23" s="24">
        <f t="shared" ref="I23:L23" si="5">I12</f>
        <v>2024</v>
      </c>
      <c r="J23" s="24">
        <f t="shared" si="5"/>
        <v>2025</v>
      </c>
      <c r="K23" s="24">
        <f t="shared" si="5"/>
        <v>2026</v>
      </c>
      <c r="L23" s="24">
        <f t="shared" si="5"/>
        <v>2027</v>
      </c>
      <c r="M23" s="86" t="s">
        <v>143</v>
      </c>
      <c r="N23" s="8"/>
      <c r="O23" s="8"/>
      <c r="P23" s="8"/>
      <c r="Q23" s="8"/>
      <c r="R23" s="8"/>
      <c r="S23" s="8"/>
      <c r="T23" s="8"/>
      <c r="U23" s="8"/>
      <c r="V23" s="8"/>
      <c r="W23" s="8"/>
      <c r="X23" s="8"/>
      <c r="Y23" s="8"/>
      <c r="Z23" s="8"/>
    </row>
    <row r="24" spans="1:35" ht="12.75" customHeight="1" x14ac:dyDescent="0.2">
      <c r="A24" s="4" t="s">
        <v>136</v>
      </c>
      <c r="C24" s="57">
        <v>1.3</v>
      </c>
      <c r="D24" s="4"/>
      <c r="E24" s="4"/>
      <c r="F24" s="4"/>
      <c r="G24" s="4"/>
      <c r="H24" s="4"/>
      <c r="I24" s="4"/>
      <c r="J24" s="4"/>
      <c r="K24" s="4"/>
      <c r="L24" s="4"/>
      <c r="N24" s="8"/>
      <c r="O24" s="8"/>
      <c r="P24" s="8"/>
      <c r="Q24" s="8"/>
      <c r="R24" s="8"/>
      <c r="S24" s="8"/>
      <c r="T24" s="8"/>
      <c r="U24" s="8"/>
      <c r="V24" s="8"/>
      <c r="W24" s="8"/>
      <c r="X24" s="8"/>
      <c r="Y24" s="8"/>
      <c r="Z24" s="8"/>
    </row>
    <row r="25" spans="1:35" ht="12.75" customHeight="1" x14ac:dyDescent="0.2">
      <c r="A25" s="4" t="s">
        <v>142</v>
      </c>
      <c r="C25" s="75">
        <v>0.1</v>
      </c>
      <c r="D25" s="4"/>
      <c r="G25" s="78"/>
      <c r="H25" s="78"/>
      <c r="I25" s="78"/>
      <c r="J25" s="78"/>
      <c r="K25" s="78"/>
      <c r="L25" s="78"/>
      <c r="M25" s="78"/>
      <c r="N25" s="8"/>
      <c r="O25" s="8"/>
      <c r="P25" s="8"/>
      <c r="Q25" s="8"/>
      <c r="R25" s="8"/>
      <c r="S25" s="8"/>
      <c r="T25" s="8"/>
      <c r="U25" s="8"/>
      <c r="V25" s="8"/>
      <c r="W25" s="8"/>
      <c r="X25" s="8"/>
      <c r="Y25" s="8"/>
      <c r="Z25" s="8"/>
    </row>
    <row r="26" spans="1:35" ht="12.75" customHeight="1" x14ac:dyDescent="0.2">
      <c r="A26" s="4" t="s">
        <v>137</v>
      </c>
      <c r="C26" s="82">
        <f>C23+C24*(C25-C23)</f>
        <v>0.11818000000000001</v>
      </c>
      <c r="D26" s="4"/>
      <c r="E26" s="4" t="s">
        <v>145</v>
      </c>
      <c r="F26" s="4"/>
      <c r="G26" s="70">
        <f>G24+G21</f>
        <v>0</v>
      </c>
      <c r="H26" s="70">
        <f t="shared" ref="H26:L26" si="6">(H24+H21)*H15</f>
        <v>6408.5486111111113</v>
      </c>
      <c r="I26" s="70">
        <f t="shared" si="6"/>
        <v>37715.25</v>
      </c>
      <c r="J26" s="70">
        <f t="shared" si="6"/>
        <v>41500.75</v>
      </c>
      <c r="K26" s="70">
        <f t="shared" si="6"/>
        <v>43509.25</v>
      </c>
      <c r="L26" s="70">
        <f t="shared" si="6"/>
        <v>47008.25</v>
      </c>
      <c r="M26" s="70"/>
      <c r="N26" s="8"/>
      <c r="O26" s="8"/>
      <c r="P26" s="8"/>
      <c r="Q26" s="8"/>
      <c r="R26" s="8"/>
      <c r="S26" s="8"/>
      <c r="T26" s="8"/>
      <c r="U26" s="8"/>
      <c r="V26" s="8"/>
      <c r="W26" s="8"/>
      <c r="X26" s="8"/>
      <c r="Y26" s="8"/>
      <c r="Z26" s="8"/>
    </row>
    <row r="27" spans="1:35" ht="12.75" customHeight="1" x14ac:dyDescent="0.2">
      <c r="A27" s="4" t="s">
        <v>164</v>
      </c>
      <c r="B27" s="4"/>
      <c r="C27" s="60">
        <v>10000</v>
      </c>
      <c r="D27" s="8"/>
      <c r="E27" s="4" t="s">
        <v>157</v>
      </c>
      <c r="F27" s="4"/>
      <c r="G27" s="4"/>
      <c r="H27" s="72"/>
      <c r="I27" s="72"/>
      <c r="J27" s="72"/>
      <c r="K27" s="72"/>
      <c r="L27" s="72">
        <f>G39</f>
        <v>552461.6868389796</v>
      </c>
      <c r="M27" s="8"/>
      <c r="R27" s="77"/>
      <c r="S27" s="77"/>
      <c r="T27" s="77"/>
      <c r="U27" s="77"/>
      <c r="V27" s="77"/>
      <c r="W27" s="8"/>
      <c r="X27" s="8"/>
      <c r="Y27" s="8"/>
      <c r="Z27" s="8"/>
      <c r="AA27" s="8"/>
      <c r="AB27" s="8"/>
      <c r="AC27" s="8"/>
      <c r="AD27" s="8"/>
      <c r="AE27" s="8"/>
      <c r="AF27" s="8"/>
      <c r="AG27" s="8"/>
      <c r="AH27" s="8"/>
      <c r="AI27" s="8"/>
    </row>
    <row r="28" spans="1:35" ht="12.75" customHeight="1" x14ac:dyDescent="0.2">
      <c r="A28" s="4" t="s">
        <v>134</v>
      </c>
      <c r="C28" s="75">
        <v>5.5E-2</v>
      </c>
      <c r="D28" s="8"/>
      <c r="E28" s="4" t="s">
        <v>143</v>
      </c>
      <c r="F28" s="4"/>
      <c r="G28" s="4">
        <f>G26+G27</f>
        <v>0</v>
      </c>
      <c r="H28" s="4">
        <f>H26+H27</f>
        <v>6408.5486111111113</v>
      </c>
      <c r="I28" s="4">
        <f t="shared" ref="I28:L28" si="7">I26+I27</f>
        <v>37715.25</v>
      </c>
      <c r="J28" s="4">
        <f t="shared" si="7"/>
        <v>41500.75</v>
      </c>
      <c r="K28" s="4">
        <f t="shared" si="7"/>
        <v>43509.25</v>
      </c>
      <c r="L28" s="4">
        <f t="shared" si="7"/>
        <v>599469.9368389796</v>
      </c>
      <c r="M28" s="8"/>
      <c r="N28" s="8"/>
      <c r="O28" s="8"/>
      <c r="P28" s="8"/>
      <c r="Q28" s="8"/>
      <c r="R28" s="8"/>
      <c r="S28" s="4"/>
      <c r="T28" s="8"/>
      <c r="U28" s="8"/>
      <c r="V28" s="8"/>
      <c r="W28" s="8"/>
      <c r="X28" s="8"/>
      <c r="Y28" s="8"/>
      <c r="Z28" s="8"/>
      <c r="AA28" s="8"/>
      <c r="AB28" s="8"/>
      <c r="AC28" s="8"/>
      <c r="AD28" s="8"/>
      <c r="AE28" s="8"/>
      <c r="AF28" s="8"/>
      <c r="AG28" s="8"/>
      <c r="AH28" s="8"/>
      <c r="AI28" s="8"/>
    </row>
    <row r="29" spans="1:35" ht="12.75" customHeight="1" x14ac:dyDescent="0.2">
      <c r="A29" s="4" t="s">
        <v>139</v>
      </c>
      <c r="C29" s="82">
        <f>(C21/(C21+C27)*C26)+(C27/(C21+C27)*C28*(1-C13))</f>
        <v>0.11667156862745098</v>
      </c>
      <c r="D29" s="8"/>
      <c r="M29" s="8"/>
      <c r="N29" s="8"/>
      <c r="O29" s="8"/>
      <c r="P29" s="8"/>
      <c r="Q29" s="8"/>
      <c r="R29" s="8"/>
      <c r="S29" s="8"/>
      <c r="T29" s="8"/>
      <c r="U29" s="8"/>
      <c r="V29" s="8"/>
      <c r="W29" s="8"/>
      <c r="X29" s="8"/>
      <c r="Y29" s="8"/>
      <c r="Z29" s="8"/>
    </row>
    <row r="30" spans="1:35" ht="12.75" customHeight="1" x14ac:dyDescent="0.2">
      <c r="A30" s="4"/>
      <c r="C30" s="76"/>
      <c r="D30" s="8"/>
      <c r="E30" s="4" t="s">
        <v>158</v>
      </c>
      <c r="F30" s="4"/>
      <c r="G30" s="4"/>
      <c r="H30" s="77">
        <f>1/(1+$C$29)^H14</f>
        <v>0.98027243860987456</v>
      </c>
      <c r="I30" s="77">
        <f>1/(1+$C$29)^I14</f>
        <v>0.87785206156432305</v>
      </c>
      <c r="J30" s="77">
        <f>1/(1+$C$29)^J14</f>
        <v>0.7861327235574993</v>
      </c>
      <c r="K30" s="77">
        <f>1/(1+$C$29)^K14</f>
        <v>0.70399636351785055</v>
      </c>
      <c r="L30" s="77">
        <f>1/(1+$C$29)^L14</f>
        <v>0.63044173711986107</v>
      </c>
      <c r="M30" s="8"/>
      <c r="N30" s="8"/>
      <c r="O30" s="8"/>
      <c r="P30" s="8"/>
      <c r="Q30" s="8"/>
      <c r="R30" s="8"/>
      <c r="S30" s="8"/>
      <c r="T30" s="8"/>
      <c r="U30" s="8"/>
      <c r="V30" s="8"/>
      <c r="W30" s="8"/>
      <c r="X30" s="8"/>
      <c r="Y30" s="8"/>
      <c r="Z30" s="8"/>
    </row>
    <row r="31" spans="1:35" ht="12.75" customHeight="1" x14ac:dyDescent="0.2">
      <c r="A31" s="4" t="s">
        <v>126</v>
      </c>
      <c r="B31" s="4"/>
      <c r="C31" s="56">
        <v>0.03</v>
      </c>
      <c r="D31" s="4"/>
      <c r="E31" s="4" t="s">
        <v>144</v>
      </c>
      <c r="F31" s="4"/>
      <c r="G31" s="4"/>
      <c r="H31" s="4">
        <f>H26*H30</f>
        <v>6282.1235749638136</v>
      </c>
      <c r="I31" s="4">
        <f>I26*I30</f>
        <v>33108.409964913837</v>
      </c>
      <c r="J31" s="4">
        <f>J26*J30</f>
        <v>32625.09762717889</v>
      </c>
      <c r="K31" s="4">
        <f>K26*K30</f>
        <v>30630.353779389039</v>
      </c>
      <c r="L31" s="4">
        <f>L26*L30</f>
        <v>29635.962788964709</v>
      </c>
      <c r="M31" s="8"/>
      <c r="N31" s="8"/>
      <c r="O31" s="8"/>
      <c r="P31" s="8"/>
      <c r="Q31" s="8"/>
      <c r="R31" s="8"/>
      <c r="S31" s="8"/>
      <c r="T31" s="8"/>
      <c r="U31" s="8"/>
      <c r="V31" s="8"/>
      <c r="W31" s="8"/>
      <c r="X31" s="8"/>
      <c r="Y31" s="8"/>
      <c r="Z31" s="8"/>
    </row>
    <row r="32" spans="1:35" ht="12.75" customHeight="1" x14ac:dyDescent="0.2">
      <c r="A32" s="4" t="s">
        <v>138</v>
      </c>
      <c r="B32" s="4"/>
      <c r="C32" s="57">
        <v>7</v>
      </c>
      <c r="D32" s="4"/>
      <c r="E32" s="4" t="s">
        <v>146</v>
      </c>
      <c r="F32" s="4"/>
      <c r="G32" s="4"/>
      <c r="H32" s="79"/>
      <c r="I32" s="79"/>
      <c r="J32" s="79"/>
      <c r="K32" s="79"/>
      <c r="L32" s="72">
        <f>L27*L30</f>
        <v>348294.90554293501</v>
      </c>
      <c r="M32" s="8"/>
      <c r="N32" s="8"/>
      <c r="O32" s="8"/>
      <c r="P32" s="8"/>
      <c r="Q32" s="8"/>
      <c r="R32" s="8"/>
      <c r="S32" s="8"/>
      <c r="T32" s="8"/>
      <c r="U32" s="8"/>
      <c r="V32" s="8"/>
      <c r="W32" s="8"/>
      <c r="X32" s="8"/>
      <c r="Y32" s="8"/>
      <c r="Z32" s="8"/>
    </row>
    <row r="33" spans="1:26" ht="12.75" customHeight="1" x14ac:dyDescent="0.2">
      <c r="D33" s="4"/>
      <c r="E33" s="8" t="s">
        <v>147</v>
      </c>
      <c r="F33" s="8"/>
      <c r="G33" s="8"/>
      <c r="H33" s="4">
        <f>H31+H32</f>
        <v>6282.1235749638136</v>
      </c>
      <c r="I33" s="4">
        <f t="shared" ref="I33:L33" si="8">I31+I32</f>
        <v>33108.409964913837</v>
      </c>
      <c r="J33" s="4">
        <f t="shared" si="8"/>
        <v>32625.09762717889</v>
      </c>
      <c r="K33" s="4">
        <f t="shared" si="8"/>
        <v>30630.353779389039</v>
      </c>
      <c r="L33" s="4">
        <f t="shared" si="8"/>
        <v>377930.86833189975</v>
      </c>
      <c r="M33" s="87">
        <f>SUM(H33:L33)</f>
        <v>480576.85327834531</v>
      </c>
      <c r="N33" s="8"/>
      <c r="O33" s="8"/>
      <c r="P33" s="8"/>
      <c r="Q33" s="8"/>
      <c r="R33" s="8"/>
      <c r="S33" s="8"/>
      <c r="T33" s="8"/>
      <c r="U33" s="8"/>
      <c r="V33" s="8"/>
      <c r="W33" s="8"/>
      <c r="X33" s="8"/>
      <c r="Y33" s="8"/>
      <c r="Z33" s="8"/>
    </row>
    <row r="34" spans="1:26" ht="12.75" customHeight="1" x14ac:dyDescent="0.2">
      <c r="B34" s="8"/>
      <c r="C34" s="8"/>
      <c r="D34" s="4"/>
      <c r="L34" s="8"/>
      <c r="M34" s="8"/>
      <c r="N34" s="8"/>
      <c r="O34" s="8"/>
      <c r="P34" s="8"/>
      <c r="Q34" s="8"/>
      <c r="R34" s="8"/>
      <c r="S34" s="8"/>
      <c r="T34" s="8"/>
      <c r="U34" s="8"/>
      <c r="V34" s="8"/>
      <c r="W34" s="8"/>
      <c r="X34" s="8"/>
      <c r="Y34" s="8"/>
      <c r="Z34" s="8"/>
    </row>
    <row r="35" spans="1:26" ht="12.75" customHeight="1" x14ac:dyDescent="0.2">
      <c r="B35" s="8"/>
      <c r="C35" s="8"/>
      <c r="D35" s="4"/>
      <c r="L35" s="8"/>
      <c r="M35" s="8"/>
      <c r="N35" s="8"/>
      <c r="O35" s="8"/>
      <c r="P35" s="8"/>
      <c r="Q35" s="8"/>
      <c r="R35" s="8"/>
      <c r="S35" s="8"/>
      <c r="T35" s="8"/>
      <c r="U35" s="8"/>
      <c r="V35" s="8"/>
      <c r="W35" s="8"/>
      <c r="X35" s="8"/>
      <c r="Y35" s="8"/>
      <c r="Z35" s="8"/>
    </row>
    <row r="36" spans="1:26" ht="12.75" customHeight="1" x14ac:dyDescent="0.2">
      <c r="B36" s="8"/>
      <c r="C36" s="8"/>
      <c r="D36" s="4"/>
      <c r="E36" s="2" t="s">
        <v>160</v>
      </c>
      <c r="F36" s="3"/>
      <c r="G36" s="3"/>
      <c r="H36" s="8"/>
      <c r="I36" s="2" t="s">
        <v>49</v>
      </c>
      <c r="J36" s="3"/>
      <c r="K36" s="3"/>
      <c r="L36" s="8"/>
      <c r="M36" s="8"/>
      <c r="N36" s="8"/>
      <c r="O36" s="8"/>
      <c r="P36" s="8"/>
      <c r="Q36" s="8"/>
      <c r="R36" s="8"/>
      <c r="S36" s="8"/>
      <c r="T36" s="8"/>
      <c r="U36" s="8"/>
      <c r="V36" s="8"/>
      <c r="W36" s="8"/>
      <c r="X36" s="8"/>
      <c r="Y36" s="8"/>
      <c r="Z36" s="8"/>
    </row>
    <row r="37" spans="1:26" ht="12.75" customHeight="1" x14ac:dyDescent="0.2">
      <c r="B37" s="8"/>
      <c r="C37" s="8"/>
      <c r="D37" s="4"/>
      <c r="E37" s="4" t="s">
        <v>131</v>
      </c>
      <c r="F37" s="4"/>
      <c r="G37" s="4">
        <f>(L21*(1+C31))/(C29-C31)</f>
        <v>558643.37367795932</v>
      </c>
      <c r="H37" s="8"/>
      <c r="I37" s="18"/>
      <c r="J37" s="18"/>
      <c r="K37" s="18"/>
      <c r="L37" s="8"/>
      <c r="M37" s="8"/>
      <c r="N37" s="8"/>
      <c r="O37" s="8"/>
      <c r="P37" s="8"/>
      <c r="Q37" s="8"/>
      <c r="R37" s="8"/>
      <c r="S37" s="8"/>
      <c r="T37" s="8"/>
      <c r="U37" s="8"/>
      <c r="V37" s="8"/>
      <c r="W37" s="8"/>
      <c r="X37" s="8"/>
      <c r="Y37" s="8"/>
      <c r="Z37" s="8"/>
    </row>
    <row r="38" spans="1:26" ht="12.75" customHeight="1" x14ac:dyDescent="0.2">
      <c r="B38" s="8"/>
      <c r="C38" s="8"/>
      <c r="D38" s="4"/>
      <c r="E38" s="4" t="s">
        <v>159</v>
      </c>
      <c r="F38" s="4"/>
      <c r="G38" s="28">
        <f>C32*(L16+L18)</f>
        <v>546280</v>
      </c>
      <c r="H38" s="8"/>
      <c r="I38" s="85" t="str">
        <f>"Value of your Startup on "&amp;TEXT(C16, "DD/MM/YYYY")</f>
        <v>Value of your Startup on 31/01/2023</v>
      </c>
      <c r="J38" s="18"/>
      <c r="K38" s="80">
        <f>SUM(H33:L33)</f>
        <v>480576.85327834531</v>
      </c>
      <c r="L38" s="8"/>
      <c r="O38" s="81">
        <f>XNPV(C29,G28:L28,G13:L13)</f>
        <v>480709.94078011665</v>
      </c>
      <c r="P38" s="8" t="s">
        <v>156</v>
      </c>
      <c r="Q38" s="8"/>
      <c r="R38" s="8"/>
      <c r="S38" s="8"/>
      <c r="T38" s="8"/>
      <c r="U38" s="8"/>
      <c r="V38" s="8"/>
      <c r="W38" s="8"/>
      <c r="X38" s="8"/>
      <c r="Y38" s="8"/>
      <c r="Z38" s="8"/>
    </row>
    <row r="39" spans="1:26" ht="12.75" customHeight="1" x14ac:dyDescent="0.2">
      <c r="B39" s="8"/>
      <c r="C39" s="8"/>
      <c r="D39" s="4"/>
      <c r="E39" s="4" t="s">
        <v>157</v>
      </c>
      <c r="F39" s="4"/>
      <c r="G39" s="70">
        <f>AVERAGE(G37:G38)</f>
        <v>552461.6868389796</v>
      </c>
      <c r="H39" s="8"/>
      <c r="K39" s="4"/>
      <c r="L39" s="8"/>
      <c r="M39" s="8"/>
      <c r="N39" s="8"/>
      <c r="O39" s="8"/>
      <c r="P39" s="8"/>
      <c r="Q39" s="8"/>
      <c r="R39" s="8"/>
      <c r="S39" s="8"/>
      <c r="T39" s="8"/>
      <c r="U39" s="8"/>
      <c r="V39" s="8"/>
      <c r="W39" s="8"/>
      <c r="X39" s="8"/>
      <c r="Y39" s="8"/>
      <c r="Z39" s="8"/>
    </row>
    <row r="40" spans="1:26" ht="12.75" customHeight="1" x14ac:dyDescent="0.2">
      <c r="B40" s="8"/>
      <c r="C40" s="8"/>
      <c r="D40" s="4"/>
      <c r="E40" s="4"/>
      <c r="F40" s="4"/>
      <c r="G40" s="70"/>
      <c r="H40" s="8"/>
      <c r="K40" s="4"/>
      <c r="L40" s="8"/>
      <c r="M40" s="8"/>
      <c r="N40" s="8"/>
      <c r="O40" s="8"/>
      <c r="P40" s="8"/>
      <c r="Q40" s="8"/>
      <c r="R40" s="8"/>
      <c r="S40" s="8"/>
      <c r="T40" s="8"/>
      <c r="U40" s="8"/>
      <c r="V40" s="8"/>
      <c r="W40" s="8"/>
      <c r="X40" s="8"/>
      <c r="Y40" s="8"/>
      <c r="Z40" s="8"/>
    </row>
    <row r="41" spans="1:26" s="36" customFormat="1" ht="15.75" customHeight="1" x14ac:dyDescent="0.2">
      <c r="A41" s="2" t="s">
        <v>130</v>
      </c>
      <c r="B41" s="3"/>
      <c r="C41" s="3"/>
      <c r="D41" s="3"/>
      <c r="E41" s="3"/>
      <c r="F41" s="3"/>
      <c r="G41" s="3"/>
      <c r="H41" s="3"/>
      <c r="I41" s="3"/>
      <c r="J41" s="3"/>
      <c r="K41" s="3"/>
      <c r="L41" s="3"/>
      <c r="M41" s="3"/>
    </row>
    <row r="42" spans="1:26" s="36" customFormat="1" ht="15.75" customHeight="1" x14ac:dyDescent="0.2">
      <c r="A42" s="4" t="s">
        <v>171</v>
      </c>
      <c r="B42" s="8"/>
      <c r="C42" s="8"/>
      <c r="D42" s="4"/>
      <c r="E42" s="8"/>
      <c r="F42" s="8"/>
      <c r="G42" s="8"/>
      <c r="H42" s="8"/>
      <c r="I42"/>
      <c r="J42"/>
      <c r="K42" s="4"/>
      <c r="L42" s="8"/>
      <c r="M42" s="8"/>
    </row>
    <row r="43" spans="1:26" s="36" customFormat="1" ht="15.75" customHeight="1" x14ac:dyDescent="0.2">
      <c r="A43" s="4" t="s">
        <v>148</v>
      </c>
      <c r="B43" s="8"/>
      <c r="C43" s="8"/>
      <c r="D43" s="4"/>
      <c r="E43" s="8"/>
      <c r="F43" s="8"/>
      <c r="G43" s="8"/>
      <c r="H43" s="8"/>
      <c r="I43"/>
      <c r="J43"/>
      <c r="K43" s="4"/>
      <c r="L43" s="8"/>
      <c r="M43" s="8"/>
    </row>
    <row r="44" spans="1:26" s="36" customFormat="1" ht="15.75" customHeight="1" x14ac:dyDescent="0.15">
      <c r="A44" s="4" t="s">
        <v>151</v>
      </c>
      <c r="B44" s="8"/>
      <c r="C44" s="8"/>
      <c r="D44" s="4"/>
      <c r="E44" s="8"/>
      <c r="F44" s="8"/>
      <c r="G44" s="8"/>
      <c r="H44" s="8"/>
      <c r="I44" s="8"/>
      <c r="J44" s="8"/>
      <c r="K44" s="4"/>
      <c r="L44" s="8"/>
      <c r="M44" s="8"/>
    </row>
    <row r="45" spans="1:26" s="36" customFormat="1" ht="15.75" customHeight="1" x14ac:dyDescent="0.15">
      <c r="A45" s="4" t="s">
        <v>149</v>
      </c>
      <c r="B45" s="8"/>
      <c r="C45" s="8"/>
      <c r="D45" s="4"/>
      <c r="E45" s="8"/>
      <c r="F45" s="8"/>
      <c r="G45" s="8"/>
      <c r="H45" s="8"/>
      <c r="I45" s="8"/>
      <c r="J45" s="8"/>
      <c r="K45" s="4"/>
      <c r="L45" s="8"/>
      <c r="M45" s="8"/>
    </row>
    <row r="46" spans="1:26" s="36" customFormat="1" ht="15.75" customHeight="1" x14ac:dyDescent="0.15">
      <c r="A46" s="4" t="s">
        <v>150</v>
      </c>
      <c r="B46" s="8"/>
      <c r="C46" s="8"/>
      <c r="E46" s="8"/>
      <c r="F46" s="8"/>
      <c r="G46" s="8"/>
      <c r="H46" s="8"/>
      <c r="I46" s="8"/>
      <c r="J46" s="8"/>
      <c r="K46" s="4"/>
      <c r="L46" s="8"/>
      <c r="M46" s="8"/>
    </row>
    <row r="47" spans="1:26" ht="15.75" customHeight="1" x14ac:dyDescent="0.2">
      <c r="A47" s="4" t="s">
        <v>152</v>
      </c>
      <c r="B47" s="8"/>
      <c r="C47" s="8"/>
      <c r="D47" s="36"/>
      <c r="E47" s="36"/>
      <c r="F47" s="36"/>
      <c r="G47" s="36"/>
      <c r="H47" s="36"/>
      <c r="I47" s="36"/>
      <c r="J47" s="36"/>
      <c r="K47" s="36"/>
      <c r="L47" s="36"/>
      <c r="M47" s="36"/>
      <c r="N47" s="8"/>
      <c r="O47" s="8"/>
      <c r="P47" s="8"/>
      <c r="Q47" s="8"/>
      <c r="R47" s="8"/>
      <c r="S47" s="8"/>
      <c r="T47" s="8"/>
      <c r="U47" s="8"/>
      <c r="V47" s="8"/>
      <c r="W47" s="8"/>
      <c r="X47" s="8"/>
      <c r="Y47" s="8"/>
      <c r="Z47" s="8"/>
    </row>
    <row r="48" spans="1:26" ht="15.75" customHeight="1" x14ac:dyDescent="0.2">
      <c r="A48" s="4" t="s">
        <v>139</v>
      </c>
      <c r="B48" s="35"/>
      <c r="C48" s="36"/>
      <c r="D48" s="36"/>
      <c r="E48" s="36"/>
      <c r="F48" s="36"/>
      <c r="G48" s="36"/>
      <c r="H48" s="36"/>
      <c r="I48" s="36"/>
      <c r="J48" s="36"/>
      <c r="K48" s="36"/>
      <c r="L48" s="36"/>
      <c r="M48" s="36"/>
      <c r="N48" s="8"/>
      <c r="O48" s="8"/>
      <c r="P48" s="8"/>
      <c r="Q48" s="8"/>
      <c r="R48" s="8"/>
      <c r="S48" s="8"/>
      <c r="T48" s="8"/>
      <c r="U48" s="8"/>
      <c r="V48" s="8"/>
      <c r="W48" s="8"/>
      <c r="X48" s="8"/>
      <c r="Y48" s="8"/>
      <c r="Z48" s="8"/>
    </row>
    <row r="49" spans="1:26" ht="15.75" customHeight="1" x14ac:dyDescent="0.2">
      <c r="A49" s="4" t="s">
        <v>173</v>
      </c>
      <c r="B49" s="36"/>
      <c r="C49" s="36"/>
      <c r="E49" s="36"/>
      <c r="F49" s="36"/>
      <c r="G49" s="36"/>
      <c r="H49" s="36"/>
      <c r="I49" s="36"/>
      <c r="J49" s="36"/>
      <c r="K49" s="36"/>
      <c r="L49" s="36"/>
      <c r="M49" s="36"/>
      <c r="N49" s="8"/>
      <c r="O49" s="8"/>
      <c r="P49" s="8"/>
      <c r="Q49" s="8"/>
      <c r="R49" s="8"/>
      <c r="S49" s="8"/>
      <c r="T49" s="8"/>
      <c r="U49" s="8"/>
      <c r="V49" s="8"/>
      <c r="W49" s="8"/>
      <c r="X49" s="8"/>
      <c r="Y49" s="8"/>
      <c r="Z49" s="8"/>
    </row>
    <row r="50" spans="1:26" ht="15.75" customHeight="1" x14ac:dyDescent="0.2">
      <c r="A50" s="4" t="s">
        <v>153</v>
      </c>
      <c r="B50" s="36"/>
      <c r="C50" s="36"/>
      <c r="D50" s="36"/>
      <c r="E50" s="36"/>
      <c r="F50" s="36"/>
      <c r="G50" s="36"/>
      <c r="H50" s="36"/>
      <c r="I50" s="36"/>
      <c r="J50" s="36"/>
      <c r="K50" s="36"/>
      <c r="L50" s="36"/>
      <c r="M50" s="36"/>
      <c r="N50" s="8"/>
      <c r="O50" s="8"/>
      <c r="P50" s="8"/>
      <c r="Q50" s="8"/>
      <c r="R50" s="8"/>
      <c r="S50" s="8"/>
      <c r="T50" s="8"/>
      <c r="U50" s="8"/>
      <c r="V50" s="8"/>
      <c r="W50" s="8"/>
      <c r="X50" s="8"/>
      <c r="Y50" s="8"/>
      <c r="Z50" s="8"/>
    </row>
    <row r="51" spans="1:26" ht="15.75" customHeight="1" x14ac:dyDescent="0.2">
      <c r="A51" s="4" t="s">
        <v>154</v>
      </c>
      <c r="B51" s="36"/>
      <c r="C51" s="36"/>
      <c r="D51" s="36"/>
      <c r="E51" s="36"/>
      <c r="F51" s="36"/>
      <c r="G51" s="36"/>
      <c r="H51" s="36"/>
      <c r="I51" s="36"/>
      <c r="J51" s="36"/>
      <c r="K51" s="36"/>
      <c r="L51" s="36"/>
      <c r="M51" s="36"/>
      <c r="N51" s="8"/>
      <c r="O51" s="8"/>
      <c r="P51" s="8"/>
      <c r="Q51" s="8"/>
      <c r="R51" s="8"/>
      <c r="S51" s="8"/>
      <c r="T51" s="8"/>
      <c r="U51" s="8"/>
      <c r="V51" s="8"/>
      <c r="W51" s="8"/>
      <c r="X51" s="8"/>
      <c r="Y51" s="8"/>
      <c r="Z51" s="8"/>
    </row>
    <row r="52" spans="1:26" ht="12.75" customHeight="1" x14ac:dyDescent="0.2">
      <c r="B52" s="36"/>
      <c r="C52" s="36"/>
      <c r="D52" s="8"/>
      <c r="E52" s="36"/>
      <c r="F52" s="36"/>
      <c r="G52" s="36"/>
      <c r="H52" s="36"/>
      <c r="I52" s="36"/>
      <c r="J52" s="36"/>
      <c r="K52" s="36"/>
      <c r="L52" s="36"/>
      <c r="M52" s="36"/>
      <c r="N52" s="8"/>
      <c r="O52" s="8"/>
      <c r="P52" s="8"/>
      <c r="Q52" s="8"/>
      <c r="R52" s="8"/>
      <c r="S52" s="8"/>
      <c r="T52" s="8"/>
      <c r="U52" s="8"/>
      <c r="V52" s="8"/>
      <c r="W52" s="8"/>
      <c r="X52" s="8"/>
      <c r="Y52" s="8"/>
      <c r="Z52" s="8"/>
    </row>
    <row r="53" spans="1:26" ht="12.75" customHeight="1" x14ac:dyDescent="0.2">
      <c r="A53" s="4"/>
      <c r="B53" s="36"/>
      <c r="C53" s="36"/>
      <c r="D53" s="8"/>
      <c r="E53" s="36"/>
      <c r="F53" s="8"/>
      <c r="G53" s="8"/>
      <c r="H53" s="8"/>
      <c r="I53" s="8"/>
      <c r="J53" s="8"/>
      <c r="K53" s="8"/>
      <c r="L53" s="8"/>
      <c r="M53" s="8"/>
      <c r="N53" s="8"/>
      <c r="O53" s="8"/>
      <c r="P53" s="8"/>
      <c r="Q53" s="8"/>
      <c r="R53" s="8"/>
      <c r="S53" s="8"/>
      <c r="T53" s="8"/>
      <c r="U53" s="8"/>
      <c r="V53" s="8"/>
      <c r="W53" s="8"/>
      <c r="X53" s="8"/>
      <c r="Y53" s="8"/>
      <c r="Z53" s="8"/>
    </row>
    <row r="54" spans="1:26" ht="12.75" customHeight="1" x14ac:dyDescent="0.2">
      <c r="A54" s="8"/>
      <c r="B54" s="36"/>
      <c r="C54" s="36"/>
      <c r="D54" s="8"/>
      <c r="E54" s="8"/>
      <c r="F54" s="8"/>
      <c r="G54" s="8"/>
      <c r="H54" s="8"/>
      <c r="I54" s="8"/>
      <c r="J54" s="8"/>
      <c r="K54" s="8"/>
      <c r="L54" s="8"/>
      <c r="M54" s="8"/>
      <c r="N54" s="8"/>
      <c r="O54" s="8"/>
      <c r="P54" s="8"/>
      <c r="Q54" s="8"/>
      <c r="R54" s="8"/>
      <c r="S54" s="8"/>
      <c r="T54" s="8"/>
      <c r="U54" s="8"/>
      <c r="V54" s="8"/>
      <c r="W54" s="8"/>
      <c r="X54" s="8"/>
      <c r="Y54" s="8"/>
      <c r="Z54" s="8"/>
    </row>
    <row r="55" spans="1:26" ht="12.75" customHeight="1" x14ac:dyDescent="0.25">
      <c r="A55" s="41" t="s">
        <v>107</v>
      </c>
      <c r="B55" s="8"/>
      <c r="C55" s="8"/>
      <c r="D55" s="8"/>
      <c r="E55" s="8"/>
      <c r="F55" s="8"/>
      <c r="G55" s="8"/>
      <c r="H55" s="8"/>
      <c r="I55" s="8"/>
      <c r="J55" s="8"/>
      <c r="K55" s="8"/>
      <c r="L55" s="8"/>
      <c r="M55" s="8"/>
      <c r="N55" s="8"/>
      <c r="O55" s="8"/>
      <c r="P55" s="8"/>
      <c r="Q55" s="8"/>
      <c r="R55" s="8"/>
      <c r="S55" s="8"/>
      <c r="T55" s="8"/>
      <c r="U55" s="8"/>
      <c r="V55" s="8"/>
      <c r="W55" s="8"/>
      <c r="X55" s="8"/>
      <c r="Y55" s="8"/>
      <c r="Z55" s="8"/>
    </row>
    <row r="56" spans="1:26" ht="12.75" customHeight="1" x14ac:dyDescent="0.2">
      <c r="A56" s="36"/>
      <c r="B56" s="8"/>
      <c r="C56" s="8"/>
      <c r="D56" s="8"/>
      <c r="E56" s="8"/>
      <c r="F56" s="8"/>
      <c r="G56" s="8"/>
      <c r="H56" s="8"/>
      <c r="I56" s="8"/>
      <c r="J56" s="8"/>
      <c r="K56" s="8"/>
      <c r="L56" s="8"/>
      <c r="M56" s="8"/>
      <c r="N56" s="8"/>
      <c r="O56" s="8"/>
      <c r="P56" s="8"/>
      <c r="Q56" s="8"/>
      <c r="R56" s="8"/>
      <c r="S56" s="8"/>
      <c r="T56" s="8"/>
      <c r="U56" s="8"/>
      <c r="V56" s="8"/>
      <c r="W56" s="8"/>
      <c r="X56" s="8"/>
      <c r="Y56" s="8"/>
      <c r="Z56" s="8"/>
    </row>
    <row r="57" spans="1:26" ht="12.75" customHeight="1" x14ac:dyDescent="0.2">
      <c r="A57" s="36"/>
      <c r="B57" s="8"/>
      <c r="C57" s="8"/>
      <c r="D57" s="8"/>
      <c r="E57" s="8"/>
      <c r="F57" s="8"/>
      <c r="G57" s="8"/>
      <c r="H57" s="8"/>
      <c r="I57" s="8"/>
      <c r="J57" s="8"/>
      <c r="K57" s="8"/>
      <c r="L57" s="8"/>
      <c r="M57" s="8"/>
      <c r="N57" s="8"/>
      <c r="O57" s="8"/>
      <c r="P57" s="8"/>
      <c r="Q57" s="8"/>
      <c r="R57" s="8"/>
      <c r="S57" s="8"/>
      <c r="T57" s="8"/>
      <c r="U57" s="8"/>
      <c r="V57" s="8"/>
      <c r="W57" s="8"/>
      <c r="X57" s="8"/>
      <c r="Y57" s="8"/>
      <c r="Z57" s="8"/>
    </row>
    <row r="58" spans="1:26" ht="12.75" customHeight="1" x14ac:dyDescent="0.2">
      <c r="A58" s="36"/>
      <c r="B58" s="8"/>
      <c r="C58" s="8"/>
      <c r="D58" s="8"/>
      <c r="E58" s="8"/>
      <c r="F58" s="8"/>
      <c r="G58" s="8"/>
      <c r="H58" s="8"/>
      <c r="I58" s="8"/>
      <c r="J58" s="8"/>
      <c r="K58" s="8"/>
      <c r="L58" s="8"/>
      <c r="M58" s="8"/>
      <c r="N58" s="8"/>
      <c r="O58" s="8"/>
      <c r="P58" s="8"/>
      <c r="Q58" s="8"/>
      <c r="R58" s="8"/>
      <c r="S58" s="8"/>
      <c r="T58" s="8"/>
      <c r="U58" s="8"/>
      <c r="V58" s="8"/>
      <c r="W58" s="8"/>
      <c r="X58" s="8"/>
      <c r="Y58" s="8"/>
      <c r="Z58" s="8"/>
    </row>
    <row r="59" spans="1:26" ht="12.75" customHeight="1" x14ac:dyDescent="0.2">
      <c r="A59" s="36"/>
      <c r="B59" s="8"/>
      <c r="C59" s="8"/>
      <c r="D59" s="8"/>
      <c r="E59" s="8"/>
      <c r="F59" s="8"/>
      <c r="G59" s="8"/>
      <c r="H59" s="8"/>
      <c r="I59" s="8"/>
      <c r="J59" s="8"/>
      <c r="K59" s="8"/>
      <c r="L59" s="8"/>
      <c r="M59" s="8"/>
      <c r="N59" s="8"/>
      <c r="O59" s="8"/>
      <c r="P59" s="8"/>
      <c r="Q59" s="8"/>
      <c r="R59" s="8"/>
      <c r="S59" s="8"/>
      <c r="T59" s="8"/>
      <c r="U59" s="8"/>
      <c r="V59" s="8"/>
      <c r="W59" s="8"/>
      <c r="X59" s="8"/>
      <c r="Y59" s="8"/>
      <c r="Z59" s="8"/>
    </row>
    <row r="60" spans="1:26" ht="12.75" customHeight="1" x14ac:dyDescent="0.25">
      <c r="A60" s="36"/>
      <c r="B60" s="8"/>
      <c r="C60" s="42" t="s">
        <v>108</v>
      </c>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75" customHeight="1" x14ac:dyDescent="0.2">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75" customHeight="1" x14ac:dyDescent="0.2">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75" customHeight="1" x14ac:dyDescent="0.2">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75" customHeight="1" x14ac:dyDescent="0.2">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75" customHeight="1" x14ac:dyDescent="0.2">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7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75" customHeight="1" x14ac:dyDescent="0.2">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7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2.7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2.7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12.7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12.7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12.7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12.7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12.7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12.7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row r="1010" spans="1:26" ht="12.7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row>
    <row r="1011" spans="1:26" ht="12.7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row>
    <row r="1012" spans="1:26" ht="15" customHeight="1" x14ac:dyDescent="0.2">
      <c r="A1012" s="8"/>
      <c r="B1012" s="8"/>
      <c r="C1012" s="8"/>
      <c r="D1012" s="8"/>
      <c r="E1012" s="8"/>
      <c r="F1012" s="8"/>
      <c r="G1012" s="8"/>
      <c r="H1012" s="8"/>
      <c r="I1012" s="8"/>
      <c r="J1012" s="8"/>
      <c r="K1012" s="8"/>
      <c r="L1012" s="8"/>
      <c r="M1012" s="8"/>
    </row>
    <row r="1013" spans="1:26" ht="15" customHeight="1" x14ac:dyDescent="0.2">
      <c r="A1013" s="8"/>
      <c r="B1013" s="8"/>
      <c r="C1013" s="8"/>
      <c r="D1013" s="8"/>
      <c r="E1013" s="8"/>
      <c r="F1013" s="8"/>
      <c r="G1013" s="8"/>
      <c r="H1013" s="8"/>
      <c r="I1013" s="8"/>
      <c r="J1013" s="8"/>
      <c r="K1013" s="8"/>
      <c r="L1013" s="8"/>
      <c r="M1013" s="8"/>
    </row>
    <row r="1014" spans="1:26" ht="15" customHeight="1" x14ac:dyDescent="0.2">
      <c r="A1014" s="8"/>
      <c r="B1014" s="8"/>
      <c r="C1014" s="8"/>
      <c r="D1014" s="8"/>
      <c r="E1014" s="8"/>
      <c r="F1014" s="8"/>
      <c r="G1014" s="8"/>
      <c r="H1014" s="8"/>
      <c r="I1014" s="8"/>
      <c r="J1014" s="8"/>
      <c r="K1014" s="8"/>
      <c r="L1014" s="8"/>
      <c r="M1014" s="8"/>
    </row>
    <row r="1015" spans="1:26" ht="15" customHeight="1" x14ac:dyDescent="0.2">
      <c r="A1015" s="8"/>
      <c r="B1015" s="8"/>
      <c r="C1015" s="8"/>
      <c r="D1015" s="8"/>
      <c r="E1015" s="8"/>
      <c r="F1015" s="8"/>
      <c r="G1015" s="8"/>
      <c r="H1015" s="8"/>
      <c r="I1015" s="8"/>
      <c r="J1015" s="8"/>
      <c r="K1015" s="8"/>
      <c r="L1015" s="8"/>
      <c r="M1015" s="8"/>
    </row>
    <row r="1016" spans="1:26" ht="15" customHeight="1" x14ac:dyDescent="0.2">
      <c r="A1016" s="8"/>
      <c r="B1016" s="8"/>
      <c r="C1016" s="8"/>
      <c r="D1016" s="8"/>
      <c r="E1016" s="8"/>
      <c r="F1016" s="8"/>
      <c r="G1016" s="8"/>
      <c r="H1016" s="8"/>
      <c r="I1016" s="8"/>
      <c r="J1016" s="8"/>
      <c r="K1016" s="8"/>
      <c r="L1016" s="8"/>
      <c r="M1016" s="8"/>
    </row>
    <row r="1017" spans="1:26" ht="15" customHeight="1" x14ac:dyDescent="0.2">
      <c r="A1017" s="8"/>
      <c r="B1017" s="8"/>
      <c r="C1017" s="8"/>
      <c r="D1017" s="8"/>
      <c r="E1017" s="8"/>
      <c r="F1017" s="8"/>
      <c r="G1017" s="8"/>
      <c r="H1017" s="8"/>
      <c r="I1017" s="8"/>
      <c r="J1017" s="8"/>
      <c r="K1017" s="8"/>
      <c r="L1017" s="8"/>
      <c r="M1017" s="8"/>
    </row>
    <row r="1018" spans="1:26" ht="15" customHeight="1" x14ac:dyDescent="0.2">
      <c r="A1018" s="8"/>
      <c r="B1018" s="8"/>
      <c r="C1018" s="8"/>
      <c r="E1018" s="8"/>
    </row>
    <row r="1019" spans="1:26" ht="15" customHeight="1" x14ac:dyDescent="0.2">
      <c r="A1019" s="8"/>
      <c r="B1019" s="8"/>
      <c r="C1019" s="8"/>
    </row>
    <row r="1020" spans="1:26" ht="15" customHeight="1" x14ac:dyDescent="0.2">
      <c r="A1020" s="8"/>
    </row>
    <row r="1021" spans="1:26" ht="15" customHeight="1" x14ac:dyDescent="0.2">
      <c r="A1021" s="8"/>
    </row>
    <row r="1022" spans="1:26" ht="15" customHeight="1" x14ac:dyDescent="0.2">
      <c r="A1022" s="8"/>
    </row>
    <row r="1023" spans="1:26" ht="15" customHeight="1" x14ac:dyDescent="0.2">
      <c r="A1023" s="8"/>
    </row>
    <row r="1024" spans="1:26" ht="15" customHeight="1" x14ac:dyDescent="0.2">
      <c r="A1024" s="8"/>
    </row>
    <row r="1025" spans="1:1" ht="15" customHeight="1" x14ac:dyDescent="0.2">
      <c r="A1025" s="8"/>
    </row>
  </sheetData>
  <sheetProtection algorithmName="SHA-512" hashValue="Kjp76KXR79xQopR7asrbzbXftdIhuMAj6/BddnQUXMGaG7XFRT1ecEwqO1Xpa/C/GbZ0FOif3Sp6SfnLdPUSzg==" saltValue="OkiG7iP4HtrL3zmSKj/nyA==" spinCount="100000" sheet="1" objects="1" scenarios="1" formatCells="0" formatColumns="0" formatRows="0" insertColumns="0" insertRows="0" insertHyperlinks="0"/>
  <mergeCells count="1">
    <mergeCell ref="C1:M1"/>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3"/>
  <sheetViews>
    <sheetView showGridLines="0" workbookViewId="0"/>
  </sheetViews>
  <sheetFormatPr baseColWidth="10" defaultColWidth="11.1640625" defaultRowHeight="15" customHeight="1" x14ac:dyDescent="0.2"/>
  <cols>
    <col min="1" max="1" width="20.1640625" customWidth="1"/>
    <col min="2" max="2" width="10.6640625" customWidth="1"/>
    <col min="3" max="3" width="12.6640625" customWidth="1"/>
    <col min="4" max="5" width="10.6640625" customWidth="1"/>
    <col min="6" max="7" width="12.33203125" customWidth="1"/>
    <col min="8" max="26" width="10.6640625" customWidth="1"/>
  </cols>
  <sheetData>
    <row r="1" spans="1:26" s="36" customFormat="1" ht="31.25" customHeight="1" x14ac:dyDescent="0.25">
      <c r="A1" s="54" t="s">
        <v>109</v>
      </c>
      <c r="B1"/>
      <c r="C1" s="95" t="s">
        <v>110</v>
      </c>
      <c r="D1" s="95"/>
      <c r="E1" s="95"/>
      <c r="F1" s="95"/>
      <c r="G1" s="95"/>
      <c r="H1" s="95"/>
      <c r="I1" s="95"/>
      <c r="J1"/>
      <c r="K1"/>
      <c r="L1"/>
      <c r="M1"/>
      <c r="N1"/>
      <c r="O1"/>
    </row>
    <row r="4" spans="1:26" ht="12.75" customHeight="1" x14ac:dyDescent="0.2">
      <c r="A4" s="2" t="s">
        <v>0</v>
      </c>
      <c r="B4" s="3"/>
      <c r="C4" s="3"/>
      <c r="D4" s="3"/>
      <c r="E4" s="8"/>
      <c r="F4" s="8"/>
      <c r="G4" s="8"/>
      <c r="H4" s="8"/>
      <c r="I4" s="8"/>
      <c r="J4" s="8"/>
      <c r="K4" s="8"/>
      <c r="L4" s="8"/>
      <c r="M4" s="8"/>
      <c r="N4" s="8"/>
      <c r="O4" s="8"/>
      <c r="P4" s="8"/>
      <c r="Q4" s="8"/>
      <c r="R4" s="8"/>
      <c r="S4" s="8"/>
      <c r="T4" s="8"/>
      <c r="U4" s="8"/>
      <c r="V4" s="8"/>
      <c r="W4" s="8"/>
      <c r="X4" s="8"/>
      <c r="Y4" s="8"/>
      <c r="Z4" s="8"/>
    </row>
    <row r="5" spans="1:26" ht="12.75" customHeight="1" x14ac:dyDescent="0.2">
      <c r="A5" s="4" t="s">
        <v>98</v>
      </c>
      <c r="B5" s="8"/>
      <c r="C5" s="8"/>
      <c r="D5" s="8"/>
      <c r="E5" s="8"/>
      <c r="F5" s="8"/>
      <c r="G5" s="8"/>
      <c r="H5" s="8"/>
      <c r="I5" s="8"/>
      <c r="J5" s="8"/>
      <c r="K5" s="8"/>
      <c r="L5" s="8"/>
      <c r="M5" s="8"/>
      <c r="N5" s="8"/>
      <c r="O5" s="8"/>
      <c r="P5" s="8"/>
      <c r="Q5" s="8"/>
      <c r="R5" s="8"/>
      <c r="S5" s="8"/>
      <c r="T5" s="8"/>
      <c r="U5" s="8"/>
      <c r="V5" s="8"/>
      <c r="W5" s="8"/>
      <c r="X5" s="8"/>
      <c r="Y5" s="8"/>
      <c r="Z5" s="8"/>
    </row>
    <row r="6" spans="1:26" ht="12.75" customHeight="1" x14ac:dyDescent="0.2">
      <c r="A6" s="4" t="s">
        <v>99</v>
      </c>
      <c r="B6" s="8"/>
      <c r="C6" s="8"/>
      <c r="D6" s="8"/>
      <c r="E6" s="8"/>
      <c r="F6" s="8"/>
      <c r="G6" s="8"/>
      <c r="H6" s="8"/>
      <c r="I6" s="8"/>
      <c r="J6" s="8"/>
      <c r="K6" s="8"/>
      <c r="L6" s="8"/>
      <c r="M6" s="8"/>
      <c r="N6" s="8"/>
      <c r="O6" s="8"/>
      <c r="P6" s="8"/>
      <c r="Q6" s="8"/>
      <c r="R6" s="8"/>
      <c r="S6" s="8"/>
      <c r="T6" s="8"/>
      <c r="U6" s="8"/>
      <c r="V6" s="8"/>
      <c r="W6" s="8"/>
      <c r="X6" s="8"/>
      <c r="Y6" s="8"/>
      <c r="Z6" s="8"/>
    </row>
    <row r="7" spans="1:26" ht="12.75" customHeight="1" x14ac:dyDescent="0.2">
      <c r="A7" s="8"/>
      <c r="B7" s="8"/>
      <c r="C7" s="8"/>
      <c r="D7" s="8"/>
      <c r="E7" s="8"/>
      <c r="F7" s="8"/>
      <c r="G7" s="8"/>
      <c r="H7" s="8"/>
      <c r="I7" s="8"/>
      <c r="J7" s="8"/>
      <c r="K7" s="8"/>
      <c r="L7" s="8"/>
      <c r="M7" s="8"/>
      <c r="N7" s="8"/>
      <c r="O7" s="8"/>
      <c r="P7" s="8"/>
      <c r="Q7" s="8"/>
      <c r="R7" s="8"/>
      <c r="S7" s="8"/>
      <c r="T7" s="8"/>
      <c r="U7" s="8"/>
      <c r="V7" s="8"/>
      <c r="W7" s="8"/>
      <c r="X7" s="8"/>
      <c r="Y7" s="8"/>
      <c r="Z7" s="8"/>
    </row>
    <row r="8" spans="1:26" ht="12.75" customHeight="1" x14ac:dyDescent="0.2">
      <c r="A8" s="8"/>
      <c r="B8" s="8"/>
      <c r="C8" s="8"/>
      <c r="D8" s="8"/>
      <c r="E8" s="8"/>
      <c r="F8" s="8"/>
      <c r="G8" s="8"/>
      <c r="H8" s="8"/>
      <c r="I8" s="8"/>
      <c r="J8" s="8"/>
      <c r="K8" s="8"/>
      <c r="L8" s="8"/>
      <c r="M8" s="8"/>
      <c r="N8" s="8"/>
      <c r="O8" s="8"/>
      <c r="P8" s="8"/>
      <c r="Q8" s="8"/>
      <c r="R8" s="8"/>
      <c r="S8" s="8"/>
      <c r="T8" s="8"/>
      <c r="U8" s="8"/>
      <c r="V8" s="8"/>
      <c r="W8" s="8"/>
      <c r="X8" s="8"/>
      <c r="Y8" s="8"/>
      <c r="Z8" s="8"/>
    </row>
    <row r="9" spans="1:26" ht="12.75" customHeight="1" x14ac:dyDescent="0.2">
      <c r="A9" s="2" t="s">
        <v>48</v>
      </c>
      <c r="B9" s="3"/>
      <c r="C9" s="3"/>
      <c r="D9" s="8"/>
      <c r="E9" s="2" t="s">
        <v>100</v>
      </c>
      <c r="F9" s="3"/>
      <c r="G9" s="3"/>
      <c r="H9" s="8"/>
      <c r="I9" s="8"/>
      <c r="J9" s="8"/>
      <c r="K9" s="8"/>
      <c r="L9" s="8"/>
      <c r="M9" s="8"/>
      <c r="N9" s="8"/>
      <c r="O9" s="8"/>
      <c r="P9" s="8"/>
      <c r="Q9" s="8"/>
      <c r="R9" s="8"/>
      <c r="S9" s="8"/>
      <c r="T9" s="8"/>
      <c r="U9" s="8"/>
      <c r="V9" s="8"/>
      <c r="W9" s="8"/>
      <c r="X9" s="8"/>
      <c r="Y9" s="8"/>
      <c r="Z9" s="8"/>
    </row>
    <row r="10" spans="1:26" ht="12.75" customHeight="1" x14ac:dyDescent="0.2">
      <c r="A10" s="4" t="s">
        <v>101</v>
      </c>
      <c r="B10" s="7"/>
      <c r="C10" s="55">
        <v>500000</v>
      </c>
      <c r="D10" s="30"/>
      <c r="E10" s="31"/>
      <c r="F10" s="31"/>
      <c r="G10" s="31"/>
      <c r="H10" s="8"/>
      <c r="I10" s="8"/>
      <c r="J10" s="8"/>
      <c r="K10" s="8"/>
      <c r="L10" s="8"/>
      <c r="M10" s="8"/>
      <c r="N10" s="8"/>
      <c r="O10" s="8"/>
      <c r="P10" s="8"/>
      <c r="Q10" s="8"/>
      <c r="R10" s="8"/>
      <c r="S10" s="8"/>
      <c r="T10" s="8"/>
      <c r="U10" s="8"/>
      <c r="V10" s="8"/>
      <c r="W10" s="8"/>
      <c r="X10" s="8"/>
      <c r="Y10" s="8"/>
      <c r="Z10" s="8"/>
    </row>
    <row r="11" spans="1:26" ht="12.75" customHeight="1" x14ac:dyDescent="0.2">
      <c r="A11" s="4" t="s">
        <v>102</v>
      </c>
      <c r="B11" s="4"/>
      <c r="C11" s="55">
        <v>200000</v>
      </c>
      <c r="D11" s="30"/>
      <c r="E11" s="31" t="s">
        <v>103</v>
      </c>
      <c r="F11" s="32"/>
      <c r="G11" s="37">
        <f>C10-C11</f>
        <v>300000</v>
      </c>
      <c r="H11" s="8"/>
      <c r="I11" s="8"/>
      <c r="J11" s="8"/>
      <c r="K11" s="8"/>
      <c r="L11" s="8"/>
      <c r="M11" s="8"/>
      <c r="N11" s="8"/>
      <c r="O11" s="8"/>
      <c r="P11" s="8"/>
      <c r="Q11" s="8"/>
      <c r="R11" s="8"/>
      <c r="S11" s="8"/>
      <c r="T11" s="8"/>
      <c r="U11" s="8"/>
      <c r="V11" s="8"/>
      <c r="W11" s="8"/>
      <c r="X11" s="8"/>
      <c r="Y11" s="8"/>
      <c r="Z11" s="8"/>
    </row>
    <row r="12" spans="1:26" ht="12.75" customHeight="1" x14ac:dyDescent="0.2">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6" ht="12.75" customHeight="1" x14ac:dyDescent="0.2">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6" ht="12.75" customHeight="1" x14ac:dyDescent="0.2">
      <c r="A14" s="8"/>
      <c r="B14" s="8"/>
      <c r="C14" s="8"/>
      <c r="D14" s="8"/>
      <c r="E14" s="8"/>
      <c r="F14" s="8"/>
      <c r="G14" s="8"/>
      <c r="H14" s="8"/>
      <c r="I14" s="8"/>
      <c r="J14" s="8"/>
      <c r="K14" s="8"/>
      <c r="L14" s="8"/>
      <c r="M14" s="8"/>
      <c r="N14" s="8"/>
      <c r="O14" s="8"/>
      <c r="P14" s="8"/>
      <c r="Q14" s="8"/>
      <c r="R14" s="8"/>
      <c r="S14" s="8"/>
      <c r="T14" s="8"/>
      <c r="U14" s="8"/>
      <c r="V14" s="8"/>
      <c r="W14" s="8"/>
      <c r="X14" s="8"/>
      <c r="Y14" s="8"/>
      <c r="Z14" s="8"/>
    </row>
    <row r="15" spans="1:26" s="36" customFormat="1" ht="15.75" customHeight="1" x14ac:dyDescent="0.25">
      <c r="A15" s="41" t="s">
        <v>107</v>
      </c>
      <c r="B15" s="35"/>
    </row>
    <row r="16" spans="1:26" s="36" customFormat="1" ht="15.75" customHeight="1" x14ac:dyDescent="0.15"/>
    <row r="17" spans="1:26" s="36" customFormat="1" ht="15.75" customHeight="1" x14ac:dyDescent="0.15">
      <c r="D17" s="90" t="s">
        <v>108</v>
      </c>
      <c r="E17" s="90"/>
      <c r="F17" s="90"/>
      <c r="G17" s="90"/>
      <c r="H17" s="90"/>
      <c r="I17" s="90"/>
    </row>
    <row r="18" spans="1:26" s="36" customFormat="1" ht="15.75" customHeight="1" x14ac:dyDescent="0.15">
      <c r="D18" s="90"/>
      <c r="E18" s="90"/>
      <c r="F18" s="90"/>
      <c r="G18" s="90"/>
      <c r="H18" s="90"/>
      <c r="I18" s="90"/>
    </row>
    <row r="19" spans="1:26" s="36" customFormat="1" ht="15.75" customHeight="1" x14ac:dyDescent="0.15"/>
    <row r="20" spans="1:26" s="36" customFormat="1" ht="15.75" customHeight="1" x14ac:dyDescent="0.15"/>
    <row r="21" spans="1:26" ht="12.75" customHeight="1" x14ac:dyDescent="0.2">
      <c r="A21" s="20"/>
      <c r="B21" s="20"/>
      <c r="C21" s="20"/>
      <c r="D21" s="20"/>
      <c r="E21" s="20"/>
      <c r="F21" s="20"/>
      <c r="G21" s="20"/>
      <c r="H21" s="20"/>
      <c r="I21" s="20"/>
      <c r="J21" s="20"/>
      <c r="K21" s="8"/>
      <c r="L21" s="8"/>
      <c r="M21" s="8"/>
      <c r="N21" s="8"/>
      <c r="O21" s="8"/>
      <c r="P21" s="8"/>
      <c r="Q21" s="8"/>
      <c r="R21" s="8"/>
      <c r="S21" s="8"/>
      <c r="T21" s="8"/>
      <c r="U21" s="8"/>
      <c r="V21" s="8"/>
      <c r="W21" s="8"/>
      <c r="X21" s="8"/>
      <c r="Y21" s="8"/>
      <c r="Z21" s="8"/>
    </row>
    <row r="22" spans="1:26" ht="1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2.7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2.7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2.7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2.7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2.7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2.75" customHeight="1" x14ac:dyDescent="0.2">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2.75" customHeight="1" x14ac:dyDescent="0.2">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2.75" customHeight="1" x14ac:dyDescent="0.2">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2.75" customHeight="1" x14ac:dyDescent="0.2">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2.75"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2.75" customHeigh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2.75" customHeight="1"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2.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2.75" customHeight="1"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2.75" customHeight="1"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2.75"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2.75" customHeight="1"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2.75" customHeight="1"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2.75" customHeight="1"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2.75"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2.75" customHeight="1"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2.75" customHeight="1"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2.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2.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2.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75"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2.75"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2.75" customHeigh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2.75" customHeight="1"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2.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2.75" customHeight="1"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2.75" customHeight="1"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2.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7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7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2.75" customHeight="1" x14ac:dyDescent="0.2">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75" customHeight="1" x14ac:dyDescent="0.2">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75" customHeight="1" x14ac:dyDescent="0.2">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75" customHeight="1" x14ac:dyDescent="0.2">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75" customHeight="1" x14ac:dyDescent="0.2">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75" customHeight="1" x14ac:dyDescent="0.2">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7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75" customHeight="1" x14ac:dyDescent="0.2">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7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2.7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2.7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sheetData>
  <sheetProtection algorithmName="SHA-512" hashValue="dLOuUVycstgYRwN6E8VhczIyrF6ENU/mv0IWoJQOHskOtq05e/OMLLEt8HUdYHMSZuIHYwouddYobZUlrK0WZA==" saltValue="KS6EWMCsF6c2hdh10lWG2A==" spinCount="100000" sheet="1" objects="1" scenarios="1" formatCells="0" formatColumns="0" formatRows="0" insertColumns="0" insertRows="0" insertHyperlinks="0"/>
  <mergeCells count="2">
    <mergeCell ref="C1:I1"/>
    <mergeCell ref="D17:I18"/>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Simple Comparables</vt:lpstr>
      <vt:lpstr>Scorecard Valuation</vt:lpstr>
      <vt:lpstr>Earnings Multiple </vt:lpstr>
      <vt:lpstr>Berkus</vt:lpstr>
      <vt:lpstr>Risk Factor Summation </vt:lpstr>
      <vt:lpstr>DCF</vt:lpstr>
      <vt:lpstr>Book Value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Activate Ventures LLP</dc:creator>
  <cp:lastModifiedBy>Microsoft Office User</cp:lastModifiedBy>
  <dcterms:created xsi:type="dcterms:W3CDTF">2019-08-14T18:01:52Z</dcterms:created>
  <dcterms:modified xsi:type="dcterms:W3CDTF">2022-12-12T17:41:42Z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6da7d9-7ef2-4651-9de8-d72a21ae4e5e_Enabled">
    <vt:lpwstr>true</vt:lpwstr>
  </property>
  <property fmtid="{D5CDD505-2E9C-101B-9397-08002B2CF9AE}" pid="3" name="MSIP_Label_6d6da7d9-7ef2-4651-9de8-d72a21ae4e5e_SetDate">
    <vt:lpwstr>2022-12-12T17:40:16Z</vt:lpwstr>
  </property>
  <property fmtid="{D5CDD505-2E9C-101B-9397-08002B2CF9AE}" pid="4" name="MSIP_Label_6d6da7d9-7ef2-4651-9de8-d72a21ae4e5e_Method">
    <vt:lpwstr>Privileged</vt:lpwstr>
  </property>
  <property fmtid="{D5CDD505-2E9C-101B-9397-08002B2CF9AE}" pid="5" name="MSIP_Label_6d6da7d9-7ef2-4651-9de8-d72a21ae4e5e_Name">
    <vt:lpwstr>Open</vt:lpwstr>
  </property>
  <property fmtid="{D5CDD505-2E9C-101B-9397-08002B2CF9AE}" pid="6" name="MSIP_Label_6d6da7d9-7ef2-4651-9de8-d72a21ae4e5e_SiteId">
    <vt:lpwstr>66ec9864-36dd-411a-a4d8-c2664a2a1e15</vt:lpwstr>
  </property>
  <property fmtid="{D5CDD505-2E9C-101B-9397-08002B2CF9AE}" pid="7" name="MSIP_Label_6d6da7d9-7ef2-4651-9de8-d72a21ae4e5e_ActionId">
    <vt:lpwstr>18e9e01c-b1e5-441c-b7ee-9c8f958cbcb0</vt:lpwstr>
  </property>
  <property fmtid="{D5CDD505-2E9C-101B-9397-08002B2CF9AE}" pid="8" name="MSIP_Label_6d6da7d9-7ef2-4651-9de8-d72a21ae4e5e_ContentBits">
    <vt:lpwstr>0</vt:lpwstr>
  </property>
</Properties>
</file>