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/Downloads/"/>
    </mc:Choice>
  </mc:AlternateContent>
  <xr:revisionPtr revIDLastSave="0" documentId="13_ncr:1_{AB39EEE1-8617-1740-BB25-144264B59374}" xr6:coauthVersionLast="47" xr6:coauthVersionMax="47" xr10:uidLastSave="{00000000-0000-0000-0000-000000000000}"/>
  <bookViews>
    <workbookView xWindow="7920" yWindow="1480" windowWidth="38040" windowHeight="23220" xr2:uid="{8969F578-99AA-6A4F-8F71-2D465818CDDB}"/>
  </bookViews>
  <sheets>
    <sheet name="Detail" sheetId="1" r:id="rId1"/>
    <sheet name="Graph" sheetId="4" r:id="rId2"/>
    <sheet name="Notes" sheetId="5" r:id="rId3"/>
  </sheets>
  <definedNames>
    <definedName name="_xlchart.v1.0" hidden="1">Graph!$B$10</definedName>
    <definedName name="_xlchart.v1.1" hidden="1">Graph!$B$11</definedName>
    <definedName name="_xlchart.v1.10" hidden="1">Graph!$C$12:$I$12</definedName>
    <definedName name="_xlchart.v1.11" hidden="1">Graph!$C$13:$I$13</definedName>
    <definedName name="_xlchart.v1.12" hidden="1">Graph!$C$14:$I$14</definedName>
    <definedName name="_xlchart.v1.13" hidden="1">Graph!$C$15:$I$15</definedName>
    <definedName name="_xlchart.v1.14" hidden="1">Graph!$C$16:$I$16</definedName>
    <definedName name="_xlchart.v1.15" hidden="1">Graph!$C$17:$I$17</definedName>
    <definedName name="_xlchart.v1.16" hidden="1">Graph!$C$9:$I$9</definedName>
    <definedName name="_xlchart.v1.2" hidden="1">Graph!$B$12</definedName>
    <definedName name="_xlchart.v1.3" hidden="1">Graph!$B$13</definedName>
    <definedName name="_xlchart.v1.4" hidden="1">Graph!$B$14</definedName>
    <definedName name="_xlchart.v1.5" hidden="1">Graph!$B$15</definedName>
    <definedName name="_xlchart.v1.6" hidden="1">Graph!$B$16</definedName>
    <definedName name="_xlchart.v1.7" hidden="1">Graph!$B$17</definedName>
    <definedName name="_xlchart.v1.8" hidden="1">Graph!$C$10:$I$10</definedName>
    <definedName name="_xlchart.v1.9" hidden="1">Graph!$C$11:$I$11</definedName>
    <definedName name="_xlchart.v2.17" hidden="1">Graph!$B$10</definedName>
    <definedName name="_xlchart.v2.18" hidden="1">Graph!$B$11</definedName>
    <definedName name="_xlchart.v2.19" hidden="1">Graph!$B$12</definedName>
    <definedName name="_xlchart.v2.20" hidden="1">Graph!$B$13</definedName>
    <definedName name="_xlchart.v2.21" hidden="1">Graph!$B$14</definedName>
    <definedName name="_xlchart.v2.22" hidden="1">Graph!$B$15</definedName>
    <definedName name="_xlchart.v2.23" hidden="1">Graph!$B$16</definedName>
    <definedName name="_xlchart.v2.24" hidden="1">Graph!$B$17</definedName>
    <definedName name="_xlchart.v2.25" hidden="1">Graph!$B$18</definedName>
    <definedName name="_xlchart.v2.26" hidden="1">Graph!$C$10:$I$10</definedName>
    <definedName name="_xlchart.v2.27" hidden="1">Graph!$C$11:$I$11</definedName>
    <definedName name="_xlchart.v2.28" hidden="1">Graph!$C$12:$I$12</definedName>
    <definedName name="_xlchart.v2.29" hidden="1">Graph!$C$13:$I$13</definedName>
    <definedName name="_xlchart.v2.30" hidden="1">Graph!$C$14:$I$14</definedName>
    <definedName name="_xlchart.v2.31" hidden="1">Graph!$C$15:$I$15</definedName>
    <definedName name="_xlchart.v2.32" hidden="1">Graph!$C$16:$I$16</definedName>
    <definedName name="_xlchart.v2.33" hidden="1">Graph!$C$17:$I$17</definedName>
    <definedName name="_xlchart.v2.34" hidden="1">Graph!$C$18:$I$18</definedName>
    <definedName name="_xlchart.v2.35" hidden="1">Graph!$C$9:$I$9</definedName>
    <definedName name="_xlchart.v2.36" hidden="1">Graph!$B$10:$B$18</definedName>
    <definedName name="_xlchart.v2.37" hidden="1">Graph!$C$10:$C$18</definedName>
    <definedName name="_xlchart.v2.38" hidden="1">Graph!$C$9</definedName>
    <definedName name="_xlchart.v2.39" hidden="1">Graph!$D$10:$D$18</definedName>
    <definedName name="_xlchart.v2.40" hidden="1">Graph!$D$9</definedName>
    <definedName name="_xlchart.v2.41" hidden="1">Graph!$E$10:$E$18</definedName>
    <definedName name="_xlchart.v2.42" hidden="1">Graph!$E$9</definedName>
    <definedName name="_xlchart.v2.43" hidden="1">Graph!$F$10:$F$18</definedName>
    <definedName name="_xlchart.v2.44" hidden="1">Graph!$F$9</definedName>
    <definedName name="_xlchart.v2.45" hidden="1">Graph!$G$10:$G$18</definedName>
    <definedName name="_xlchart.v2.46" hidden="1">Graph!$G$9</definedName>
    <definedName name="_xlchart.v2.47" hidden="1">Graph!$H$10:$H$18</definedName>
    <definedName name="_xlchart.v2.48" hidden="1">Graph!$H$9</definedName>
    <definedName name="_xlchart.v2.49" hidden="1">Graph!$I$10:$I$18</definedName>
    <definedName name="_xlchart.v2.50" hidden="1">Graph!$I$9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C9" i="4"/>
  <c r="D9" i="4"/>
  <c r="E9" i="4"/>
  <c r="F9" i="4"/>
  <c r="G9" i="4"/>
  <c r="H9" i="4"/>
  <c r="I9" i="4"/>
  <c r="D15" i="4"/>
  <c r="D16" i="4"/>
  <c r="D18" i="4" s="1"/>
  <c r="C17" i="4"/>
  <c r="C18" i="4" s="1"/>
  <c r="D17" i="4"/>
  <c r="C22" i="1"/>
  <c r="I25" i="1" l="1"/>
  <c r="H25" i="1"/>
  <c r="G25" i="1"/>
  <c r="F25" i="1"/>
  <c r="E25" i="1"/>
  <c r="D25" i="1"/>
  <c r="I13" i="1" l="1"/>
  <c r="I14" i="1" s="1"/>
  <c r="H13" i="1"/>
  <c r="H14" i="1" s="1"/>
  <c r="G13" i="1"/>
  <c r="G14" i="1" s="1"/>
  <c r="F13" i="1"/>
  <c r="F14" i="1" s="1"/>
  <c r="D19" i="1"/>
  <c r="E13" i="1"/>
  <c r="E14" i="1" s="1"/>
  <c r="D13" i="1"/>
  <c r="D20" i="1" l="1"/>
  <c r="D22" i="1" s="1"/>
  <c r="D16" i="1" s="1"/>
  <c r="D14" i="1"/>
  <c r="D17" i="1" l="1"/>
  <c r="D15" i="1"/>
  <c r="E19" i="1"/>
  <c r="E20" i="1" l="1"/>
  <c r="F21" i="1" l="1"/>
  <c r="G21" i="1" l="1"/>
  <c r="E22" i="1"/>
  <c r="E15" i="4" l="1"/>
  <c r="E17" i="4"/>
  <c r="E14" i="4"/>
  <c r="E16" i="4"/>
  <c r="H21" i="1"/>
  <c r="E15" i="1"/>
  <c r="E16" i="1"/>
  <c r="F19" i="1"/>
  <c r="F20" i="1" s="1"/>
  <c r="E17" i="1"/>
  <c r="F22" i="1" l="1"/>
  <c r="F13" i="4"/>
  <c r="I21" i="1"/>
  <c r="E18" i="4"/>
  <c r="F16" i="1"/>
  <c r="G19" i="1"/>
  <c r="G20" i="1" s="1"/>
  <c r="F15" i="1"/>
  <c r="F17" i="1"/>
  <c r="G22" i="1" l="1"/>
  <c r="G12" i="4"/>
  <c r="F17" i="4"/>
  <c r="F14" i="4"/>
  <c r="F15" i="4"/>
  <c r="F16" i="4"/>
  <c r="G15" i="1"/>
  <c r="G16" i="1"/>
  <c r="H19" i="1"/>
  <c r="G17" i="1"/>
  <c r="F18" i="4" l="1"/>
  <c r="G15" i="4"/>
  <c r="G14" i="4"/>
  <c r="G17" i="4"/>
  <c r="G16" i="4"/>
  <c r="G13" i="4"/>
  <c r="H20" i="1"/>
  <c r="H22" i="1"/>
  <c r="H14" i="4" l="1"/>
  <c r="H15" i="4"/>
  <c r="H17" i="4"/>
  <c r="H16" i="4"/>
  <c r="H13" i="4"/>
  <c r="H12" i="4"/>
  <c r="H11" i="4"/>
  <c r="H18" i="4" s="1"/>
  <c r="G18" i="4"/>
  <c r="H16" i="1"/>
  <c r="H15" i="1"/>
  <c r="I19" i="1"/>
  <c r="I20" i="1" s="1"/>
  <c r="H17" i="1"/>
  <c r="I22" i="1" l="1"/>
  <c r="I10" i="4"/>
  <c r="I16" i="1"/>
  <c r="I15" i="1"/>
  <c r="C26" i="1"/>
  <c r="J26" i="1"/>
  <c r="I17" i="1"/>
  <c r="I17" i="4" l="1"/>
  <c r="I14" i="4"/>
  <c r="I15" i="4"/>
  <c r="I13" i="4"/>
  <c r="I12" i="4"/>
  <c r="I16" i="4"/>
  <c r="D26" i="1"/>
  <c r="I26" i="1"/>
  <c r="H26" i="1"/>
  <c r="E26" i="1"/>
  <c r="F26" i="1"/>
  <c r="G26" i="1"/>
  <c r="I11" i="4"/>
  <c r="E28" i="1" l="1"/>
  <c r="E27" i="1"/>
  <c r="H27" i="1"/>
  <c r="H28" i="1"/>
  <c r="I28" i="1"/>
  <c r="I27" i="1"/>
  <c r="D27" i="1"/>
  <c r="D28" i="1"/>
  <c r="I18" i="4"/>
  <c r="G28" i="1"/>
  <c r="G27" i="1"/>
  <c r="F28" i="1"/>
  <c r="F27" i="1"/>
</calcChain>
</file>

<file path=xl/sharedStrings.xml><?xml version="1.0" encoding="utf-8"?>
<sst xmlns="http://schemas.openxmlformats.org/spreadsheetml/2006/main" count="58" uniqueCount="49">
  <si>
    <t>Bootstrap</t>
  </si>
  <si>
    <t>F&amp;F</t>
  </si>
  <si>
    <t>Pre-Seed</t>
  </si>
  <si>
    <t>Seed</t>
  </si>
  <si>
    <t>Exit</t>
  </si>
  <si>
    <t>Pre Money Valuation</t>
  </si>
  <si>
    <t>Investment</t>
  </si>
  <si>
    <t>Shares post round</t>
  </si>
  <si>
    <t>Shares pre-round</t>
  </si>
  <si>
    <t>Shares issued in round</t>
  </si>
  <si>
    <t>Series A</t>
  </si>
  <si>
    <t>Series B</t>
  </si>
  <si>
    <t>Series C</t>
  </si>
  <si>
    <t>Post round Founder(s) %</t>
  </si>
  <si>
    <t>Equity allocated in round</t>
  </si>
  <si>
    <t>Post round investors %</t>
  </si>
  <si>
    <t>Aggregate Employee option Pool</t>
  </si>
  <si>
    <t>Notes:</t>
  </si>
  <si>
    <t>Ignores the benefits of (S)EIS</t>
  </si>
  <si>
    <t>Return on exit by stage:</t>
  </si>
  <si>
    <t>Founders</t>
  </si>
  <si>
    <t>ESOP</t>
  </si>
  <si>
    <t>Total return on investment:</t>
  </si>
  <si>
    <t>Returns are gross</t>
  </si>
  <si>
    <t xml:space="preserve">Example CapTable Modelling tool </t>
  </si>
  <si>
    <t>Employee Share Option Plan %</t>
  </si>
  <si>
    <t>Internal rate of return (IRR):</t>
  </si>
  <si>
    <t>Post Money Valuation</t>
  </si>
  <si>
    <r>
      <t>Year invested (</t>
    </r>
    <r>
      <rPr>
        <b/>
        <i/>
        <sz val="12"/>
        <color theme="1"/>
        <rFont val="Calibri"/>
        <family val="2"/>
        <scheme val="minor"/>
      </rPr>
      <t>required for IRR</t>
    </r>
    <r>
      <rPr>
        <b/>
        <sz val="12"/>
        <color theme="1"/>
        <rFont val="Calibri"/>
        <family val="2"/>
        <scheme val="minor"/>
      </rPr>
      <t>)</t>
    </r>
  </si>
  <si>
    <t>Link</t>
  </si>
  <si>
    <t>Founder shares upon incorporation</t>
  </si>
  <si>
    <t>For more information on IRR see link</t>
  </si>
  <si>
    <t>by FounderCatalyst.com</t>
  </si>
  <si>
    <t>This sheet is provided on an 'as is' basis.  It may contain calculation issues and may not be a perfect fit for your use case.</t>
  </si>
  <si>
    <t>Ignores the potential impact of liquidation preferences (which can be extreme - see link)</t>
  </si>
  <si>
    <t>Assumes 100% of Employee Share Options are allocated to employees at the time of exit</t>
  </si>
  <si>
    <t>Doesn't take into account debt free / cash free calculations</t>
  </si>
  <si>
    <t>Doesn't take into account working capital requirements</t>
  </si>
  <si>
    <t>This sheet doesn't constitute 'advice'.</t>
  </si>
  <si>
    <t>F&amp;F Investors</t>
  </si>
  <si>
    <t>Pre-seed Investors</t>
  </si>
  <si>
    <t>Seed Investors</t>
  </si>
  <si>
    <t>Series A Investors</t>
  </si>
  <si>
    <t>Series B Investors</t>
  </si>
  <si>
    <t>Series C Investors</t>
  </si>
  <si>
    <t>Employee Shares</t>
  </si>
  <si>
    <t>Total</t>
  </si>
  <si>
    <t>Investor type</t>
  </si>
  <si>
    <t>Investor Ownership at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</si>
</sst>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£&quot;#,##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2" fillId="2" borderId="1" xfId="1" applyNumberFormat="1" applyFont="1" applyFill="1" applyBorder="1"/>
    <xf numFmtId="165" fontId="2" fillId="0" borderId="0" xfId="1" applyNumberFormat="1" applyFont="1" applyBorder="1"/>
    <xf numFmtId="165" fontId="2" fillId="2" borderId="0" xfId="1" applyNumberFormat="1" applyFont="1" applyFill="1" applyBorder="1"/>
    <xf numFmtId="164" fontId="2" fillId="0" borderId="0" xfId="1" applyNumberFormat="1" applyFont="1" applyBorder="1" applyAlignment="1">
      <alignment horizontal="right"/>
    </xf>
    <xf numFmtId="9" fontId="2" fillId="0" borderId="0" xfId="2" applyFont="1" applyBorder="1"/>
    <xf numFmtId="9" fontId="2" fillId="0" borderId="0" xfId="2" applyFont="1" applyFill="1" applyBorder="1"/>
    <xf numFmtId="9" fontId="2" fillId="0" borderId="2" xfId="2" applyFont="1" applyBorder="1"/>
    <xf numFmtId="9" fontId="2" fillId="0" borderId="2" xfId="2" applyFont="1" applyFill="1" applyBorder="1"/>
    <xf numFmtId="164" fontId="2" fillId="0" borderId="0" xfId="1" applyNumberFormat="1" applyFont="1"/>
    <xf numFmtId="164" fontId="2" fillId="0" borderId="0" xfId="0" applyNumberFormat="1" applyFont="1"/>
    <xf numFmtId="164" fontId="2" fillId="2" borderId="0" xfId="0" applyNumberFormat="1" applyFont="1" applyFill="1"/>
    <xf numFmtId="164" fontId="2" fillId="0" borderId="2" xfId="1" applyNumberFormat="1" applyFont="1" applyBorder="1"/>
    <xf numFmtId="164" fontId="2" fillId="0" borderId="2" xfId="0" applyNumberFormat="1" applyFont="1" applyBorder="1"/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/>
    <xf numFmtId="165" fontId="2" fillId="0" borderId="1" xfId="1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64" fontId="2" fillId="2" borderId="0" xfId="1" applyNumberFormat="1" applyFont="1" applyFill="1"/>
    <xf numFmtId="1" fontId="2" fillId="2" borderId="0" xfId="1" applyNumberFormat="1" applyFont="1" applyFill="1" applyBorder="1"/>
    <xf numFmtId="9" fontId="2" fillId="0" borderId="0" xfId="2" applyFont="1" applyBorder="1" applyAlignment="1">
      <alignment horizontal="right"/>
    </xf>
    <xf numFmtId="9" fontId="0" fillId="0" borderId="0" xfId="2" applyFont="1"/>
    <xf numFmtId="0" fontId="9" fillId="0" borderId="0" xfId="3" applyFont="1"/>
    <xf numFmtId="9" fontId="2" fillId="0" borderId="1" xfId="2" applyFont="1" applyBorder="1"/>
    <xf numFmtId="0" fontId="4" fillId="0" borderId="0" xfId="0" applyFont="1" applyAlignment="1">
      <alignment horizontal="center"/>
    </xf>
    <xf numFmtId="0" fontId="10" fillId="0" borderId="0" xfId="0" applyFont="1"/>
    <xf numFmtId="0" fontId="12" fillId="0" borderId="0" xfId="3" applyFont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Graph!$B$10</c:f>
              <c:strCache>
                <c:ptCount val="1"/>
                <c:pt idx="0">
                  <c:v>Series C Investors</c:v>
                </c:pt>
              </c:strCache>
            </c:strRef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Graph!$C$9:$I$9</c:f>
              <c:strCache>
                <c:ptCount val="7"/>
                <c:pt idx="0">
                  <c:v>Bootstrap</c:v>
                </c:pt>
                <c:pt idx="1">
                  <c:v>F&amp;F</c:v>
                </c:pt>
                <c:pt idx="2">
                  <c:v>Pre-Seed</c:v>
                </c:pt>
                <c:pt idx="3">
                  <c:v>Seed</c:v>
                </c:pt>
                <c:pt idx="4">
                  <c:v>Series A</c:v>
                </c:pt>
                <c:pt idx="5">
                  <c:v>Series B</c:v>
                </c:pt>
                <c:pt idx="6">
                  <c:v>Series C</c:v>
                </c:pt>
              </c:strCache>
            </c:strRef>
          </c:cat>
          <c:val>
            <c:numRef>
              <c:f>Graph!$C$10:$I$10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0.19354838709677419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9-D640-81D1-6A25915863EE}"/>
            </c:ext>
          </c:extLst>
        </c:ser>
        <c:ser>
          <c:idx val="1"/>
          <c:order val="1"/>
          <c:tx>
            <c:strRef>
              <c:f>Graph!$B$11</c:f>
              <c:strCache>
                <c:ptCount val="1"/>
                <c:pt idx="0">
                  <c:v>Series B Investors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Graph!$C$9:$I$9</c:f>
              <c:strCache>
                <c:ptCount val="7"/>
                <c:pt idx="0">
                  <c:v>Bootstrap</c:v>
                </c:pt>
                <c:pt idx="1">
                  <c:v>F&amp;F</c:v>
                </c:pt>
                <c:pt idx="2">
                  <c:v>Pre-Seed</c:v>
                </c:pt>
                <c:pt idx="3">
                  <c:v>Seed</c:v>
                </c:pt>
                <c:pt idx="4">
                  <c:v>Series A</c:v>
                </c:pt>
                <c:pt idx="5">
                  <c:v>Series B</c:v>
                </c:pt>
                <c:pt idx="6">
                  <c:v>Series C</c:v>
                </c:pt>
              </c:strCache>
            </c:strRef>
          </c:cat>
          <c:val>
            <c:numRef>
              <c:f>Graph!$C$11:$I$11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0.17355371900826447</c:v>
                </c:pt>
                <c:pt idx="6">
                  <c:v>0.13996267661956813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9-D640-81D1-6A25915863EE}"/>
            </c:ext>
          </c:extLst>
        </c:ser>
        <c:ser>
          <c:idx val="2"/>
          <c:order val="2"/>
          <c:tx>
            <c:strRef>
              <c:f>Graph!$B$12</c:f>
              <c:strCache>
                <c:ptCount val="1"/>
                <c:pt idx="0">
                  <c:v>Series A Investors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Graph!$C$9:$I$9</c:f>
              <c:strCache>
                <c:ptCount val="7"/>
                <c:pt idx="0">
                  <c:v>Bootstrap</c:v>
                </c:pt>
                <c:pt idx="1">
                  <c:v>F&amp;F</c:v>
                </c:pt>
                <c:pt idx="2">
                  <c:v>Pre-Seed</c:v>
                </c:pt>
                <c:pt idx="3">
                  <c:v>Seed</c:v>
                </c:pt>
                <c:pt idx="4">
                  <c:v>Series A</c:v>
                </c:pt>
                <c:pt idx="5">
                  <c:v>Series B</c:v>
                </c:pt>
                <c:pt idx="6">
                  <c:v>Series C</c:v>
                </c:pt>
              </c:strCache>
            </c:strRef>
          </c:cat>
          <c:val>
            <c:numRef>
              <c:f>Graph!$C$12:$I$12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0.18367346938775508</c:v>
                </c:pt>
                <c:pt idx="5">
                  <c:v>0.15179625569235958</c:v>
                </c:pt>
                <c:pt idx="6">
                  <c:v>0.12241633523577386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9-D640-81D1-6A25915863EE}"/>
            </c:ext>
          </c:extLst>
        </c:ser>
        <c:ser>
          <c:idx val="3"/>
          <c:order val="3"/>
          <c:tx>
            <c:strRef>
              <c:f>Graph!$B$13</c:f>
              <c:strCache>
                <c:ptCount val="1"/>
                <c:pt idx="0">
                  <c:v>Seed Investors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Graph!$C$9:$I$9</c:f>
              <c:strCache>
                <c:ptCount val="7"/>
                <c:pt idx="0">
                  <c:v>Bootstrap</c:v>
                </c:pt>
                <c:pt idx="1">
                  <c:v>F&amp;F</c:v>
                </c:pt>
                <c:pt idx="2">
                  <c:v>Pre-Seed</c:v>
                </c:pt>
                <c:pt idx="3">
                  <c:v>Seed</c:v>
                </c:pt>
                <c:pt idx="4">
                  <c:v>Series A</c:v>
                </c:pt>
                <c:pt idx="5">
                  <c:v>Series B</c:v>
                </c:pt>
                <c:pt idx="6">
                  <c:v>Series C</c:v>
                </c:pt>
              </c:strCache>
            </c:strRef>
          </c:cat>
          <c:val>
            <c:numRef>
              <c:f>Graph!$C$13:$I$13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0.16666666666666666</c:v>
                </c:pt>
                <c:pt idx="4">
                  <c:v>0.13605442176870747</c:v>
                </c:pt>
                <c:pt idx="5">
                  <c:v>0.11244167088322932</c:v>
                </c:pt>
                <c:pt idx="6">
                  <c:v>9.0678766841313971E-2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49-D640-81D1-6A25915863EE}"/>
            </c:ext>
          </c:extLst>
        </c:ser>
        <c:ser>
          <c:idx val="4"/>
          <c:order val="4"/>
          <c:tx>
            <c:strRef>
              <c:f>Graph!$B$14</c:f>
              <c:strCache>
                <c:ptCount val="1"/>
                <c:pt idx="0">
                  <c:v>Pre-seed Investors</c:v>
                </c:pt>
              </c:strCache>
            </c:strRef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Graph!$C$9:$I$9</c:f>
              <c:strCache>
                <c:ptCount val="7"/>
                <c:pt idx="0">
                  <c:v>Bootstrap</c:v>
                </c:pt>
                <c:pt idx="1">
                  <c:v>F&amp;F</c:v>
                </c:pt>
                <c:pt idx="2">
                  <c:v>Pre-Seed</c:v>
                </c:pt>
                <c:pt idx="3">
                  <c:v>Seed</c:v>
                </c:pt>
                <c:pt idx="4">
                  <c:v>Series A</c:v>
                </c:pt>
                <c:pt idx="5">
                  <c:v>Series B</c:v>
                </c:pt>
                <c:pt idx="6">
                  <c:v>Series C</c:v>
                </c:pt>
              </c:strCache>
            </c:strRef>
          </c:cat>
          <c:val>
            <c:numRef>
              <c:f>Graph!$C$14:$I$14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0.11261261261261261</c:v>
                </c:pt>
                <c:pt idx="3">
                  <c:v>9.3843843843843838E-2</c:v>
                </c:pt>
                <c:pt idx="4">
                  <c:v>7.6607219464362317E-2</c:v>
                </c:pt>
                <c:pt idx="5">
                  <c:v>6.3311751623439924E-2</c:v>
                </c:pt>
                <c:pt idx="6">
                  <c:v>5.1057864212451558E-2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49-D640-81D1-6A25915863EE}"/>
            </c:ext>
          </c:extLst>
        </c:ser>
        <c:ser>
          <c:idx val="5"/>
          <c:order val="5"/>
          <c:tx>
            <c:strRef>
              <c:f>Graph!$B$15</c:f>
              <c:strCache>
                <c:ptCount val="1"/>
                <c:pt idx="0">
                  <c:v>F&amp;F Investors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Graph!$C$9:$I$9</c:f>
              <c:strCache>
                <c:ptCount val="7"/>
                <c:pt idx="0">
                  <c:v>Bootstrap</c:v>
                </c:pt>
                <c:pt idx="1">
                  <c:v>F&amp;F</c:v>
                </c:pt>
                <c:pt idx="2">
                  <c:v>Pre-Seed</c:v>
                </c:pt>
                <c:pt idx="3">
                  <c:v>Seed</c:v>
                </c:pt>
                <c:pt idx="4">
                  <c:v>Series A</c:v>
                </c:pt>
                <c:pt idx="5">
                  <c:v>Series B</c:v>
                </c:pt>
                <c:pt idx="6">
                  <c:v>Series C</c:v>
                </c:pt>
              </c:strCache>
            </c:strRef>
          </c:cat>
          <c:val>
            <c:numRef>
              <c:f>Graph!$C$15:$I$15</c:f>
              <c:numCache>
                <c:formatCode>0%</c:formatCode>
                <c:ptCount val="7"/>
                <c:pt idx="0">
                  <c:v>0</c:v>
                </c:pt>
                <c:pt idx="1">
                  <c:v>5.8823529411764705E-2</c:v>
                </c:pt>
                <c:pt idx="2">
                  <c:v>4.6369899311075789E-2</c:v>
                </c:pt>
                <c:pt idx="3">
                  <c:v>3.8641582759229819E-2</c:v>
                </c:pt>
                <c:pt idx="4">
                  <c:v>3.1544149191208015E-2</c:v>
                </c:pt>
                <c:pt idx="5">
                  <c:v>2.6069544786122327E-2</c:v>
                </c:pt>
                <c:pt idx="6">
                  <c:v>2.1023826440421233E-2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49-D640-81D1-6A25915863EE}"/>
            </c:ext>
          </c:extLst>
        </c:ser>
        <c:ser>
          <c:idx val="6"/>
          <c:order val="6"/>
          <c:tx>
            <c:strRef>
              <c:f>Graph!$B$16</c:f>
              <c:strCache>
                <c:ptCount val="1"/>
                <c:pt idx="0">
                  <c:v>Employee Shares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Graph!$C$9:$I$9</c:f>
              <c:strCache>
                <c:ptCount val="7"/>
                <c:pt idx="0">
                  <c:v>Bootstrap</c:v>
                </c:pt>
                <c:pt idx="1">
                  <c:v>F&amp;F</c:v>
                </c:pt>
                <c:pt idx="2">
                  <c:v>Pre-Seed</c:v>
                </c:pt>
                <c:pt idx="3">
                  <c:v>Seed</c:v>
                </c:pt>
                <c:pt idx="4">
                  <c:v>Series A</c:v>
                </c:pt>
                <c:pt idx="5">
                  <c:v>Series B</c:v>
                </c:pt>
                <c:pt idx="6">
                  <c:v>Series C</c:v>
                </c:pt>
              </c:strCache>
            </c:strRef>
          </c:cat>
          <c:val>
            <c:numRef>
              <c:f>Graph!$C$16:$I$16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9.90990990990991E-2</c:v>
                </c:pt>
                <c:pt idx="3">
                  <c:v>8.2582582582582595E-2</c:v>
                </c:pt>
                <c:pt idx="4">
                  <c:v>6.7414353128638846E-2</c:v>
                </c:pt>
                <c:pt idx="5">
                  <c:v>5.5714341428627141E-2</c:v>
                </c:pt>
                <c:pt idx="6">
                  <c:v>4.4930920506957371E-2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49-D640-81D1-6A25915863EE}"/>
            </c:ext>
          </c:extLst>
        </c:ser>
        <c:ser>
          <c:idx val="7"/>
          <c:order val="7"/>
          <c:tx>
            <c:strRef>
              <c:f>Graph!$B$17</c:f>
              <c:strCache>
                <c:ptCount val="1"/>
                <c:pt idx="0">
                  <c:v>Founders</c:v>
                </c:pt>
              </c:strCache>
            </c:strRef>
          </c:tx>
          <c:spPr>
            <a:solidFill>
              <a:schemeClr val="accent1">
                <a:tint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Graph!$C$9:$I$9</c:f>
              <c:strCache>
                <c:ptCount val="7"/>
                <c:pt idx="0">
                  <c:v>Bootstrap</c:v>
                </c:pt>
                <c:pt idx="1">
                  <c:v>F&amp;F</c:v>
                </c:pt>
                <c:pt idx="2">
                  <c:v>Pre-Seed</c:v>
                </c:pt>
                <c:pt idx="3">
                  <c:v>Seed</c:v>
                </c:pt>
                <c:pt idx="4">
                  <c:v>Series A</c:v>
                </c:pt>
                <c:pt idx="5">
                  <c:v>Series B</c:v>
                </c:pt>
                <c:pt idx="6">
                  <c:v>Series C</c:v>
                </c:pt>
              </c:strCache>
            </c:strRef>
          </c:cat>
          <c:val>
            <c:numRef>
              <c:f>Graph!$C$17:$I$17</c:f>
              <c:numCache>
                <c:formatCode>0%</c:formatCode>
                <c:ptCount val="7"/>
                <c:pt idx="0">
                  <c:v>1</c:v>
                </c:pt>
                <c:pt idx="1">
                  <c:v>0.94117647058823528</c:v>
                </c:pt>
                <c:pt idx="2">
                  <c:v>0.74191838897721263</c:v>
                </c:pt>
                <c:pt idx="3">
                  <c:v>0.6182653241476771</c:v>
                </c:pt>
                <c:pt idx="4">
                  <c:v>0.50470638705932824</c:v>
                </c:pt>
                <c:pt idx="5">
                  <c:v>0.41711271657795723</c:v>
                </c:pt>
                <c:pt idx="6">
                  <c:v>0.33638122304673973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49-D640-81D1-6A25915863EE}"/>
            </c:ext>
          </c:extLst>
        </c:ser>
        <c:dLbls>
          <c:dLblPos val="inBase"/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965120"/>
        <c:axId val="167207552"/>
      </c:barChart>
      <c:catAx>
        <c:axId val="1669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207552"/>
        <c:crosses val="autoZero"/>
        <c:auto val="1"/>
        <c:lblAlgn val="ctr"/>
        <c:lblOffset val="100"/>
        <c:noMultiLvlLbl val="0"/>
      </c:catAx>
      <c:valAx>
        <c:axId val="16720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8.633615855760151E-3"/>
          <c:y val="0.34177505681828674"/>
          <c:w val="0.1865396943518704"/>
          <c:h val="0.485270816909417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foundercatalys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://www.foundercatalyst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foundercatalys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76084</xdr:colOff>
      <xdr:row>1</xdr:row>
      <xdr:rowOff>59267</xdr:rowOff>
    </xdr:from>
    <xdr:to>
      <xdr:col>1</xdr:col>
      <xdr:colOff>1605844</xdr:colOff>
      <xdr:row>4</xdr:row>
      <xdr:rowOff>68537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218419-875B-5749-8CF3-5EC55D3C7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84" y="262467"/>
          <a:ext cx="1854316" cy="745870"/>
        </a:xfrm>
        <a:prstGeom prst="rect">
          <a:avLst/>
        </a:prstGeom>
      </xdr:spPr>
    </xdr:pic>
    <xdr:clientData/>
  </xdr:twoCellAnchor>
  <xdr:twoCellAnchor editAs="oneCell">
    <xdr:from>
      <xdr:col>8</xdr:col>
      <xdr:colOff>347017</xdr:colOff>
      <xdr:row>1</xdr:row>
      <xdr:rowOff>42334</xdr:rowOff>
    </xdr:from>
    <xdr:to>
      <xdr:col>10</xdr:col>
      <xdr:colOff>59266</xdr:colOff>
      <xdr:row>4</xdr:row>
      <xdr:rowOff>51604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81E8D8-C102-9D4D-8999-8CB30B3CD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75684" y="245534"/>
          <a:ext cx="1854316" cy="745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76084</xdr:colOff>
      <xdr:row>1</xdr:row>
      <xdr:rowOff>59267</xdr:rowOff>
    </xdr:from>
    <xdr:to>
      <xdr:col>1</xdr:col>
      <xdr:colOff>1605844</xdr:colOff>
      <xdr:row>4</xdr:row>
      <xdr:rowOff>68537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7C4D8-D6A8-AD41-8EDC-05ED2E865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84" y="262467"/>
          <a:ext cx="1847260" cy="745870"/>
        </a:xfrm>
        <a:prstGeom prst="rect">
          <a:avLst/>
        </a:prstGeom>
      </xdr:spPr>
    </xdr:pic>
    <xdr:clientData/>
  </xdr:twoCellAnchor>
  <xdr:twoCellAnchor editAs="oneCell">
    <xdr:from>
      <xdr:col>8</xdr:col>
      <xdr:colOff>347017</xdr:colOff>
      <xdr:row>1</xdr:row>
      <xdr:rowOff>42334</xdr:rowOff>
    </xdr:from>
    <xdr:to>
      <xdr:col>10</xdr:col>
      <xdr:colOff>59266</xdr:colOff>
      <xdr:row>4</xdr:row>
      <xdr:rowOff>51604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F9089-7D4D-9C43-8D3F-844FB8A0A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2717" y="245534"/>
          <a:ext cx="1845849" cy="745870"/>
        </a:xfrm>
        <a:prstGeom prst="rect">
          <a:avLst/>
        </a:prstGeom>
      </xdr:spPr>
    </xdr:pic>
    <xdr:clientData/>
  </xdr:twoCellAnchor>
  <xdr:twoCellAnchor>
    <xdr:from>
      <xdr:col>1</xdr:col>
      <xdr:colOff>618992</xdr:colOff>
      <xdr:row>18</xdr:row>
      <xdr:rowOff>117395</xdr:rowOff>
    </xdr:from>
    <xdr:to>
      <xdr:col>9</xdr:col>
      <xdr:colOff>469581</xdr:colOff>
      <xdr:row>41</xdr:row>
      <xdr:rowOff>10672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5AB571-0585-604A-8E78-A872E114E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76084</xdr:colOff>
      <xdr:row>1</xdr:row>
      <xdr:rowOff>59267</xdr:rowOff>
    </xdr:from>
    <xdr:to>
      <xdr:col>1</xdr:col>
      <xdr:colOff>1605844</xdr:colOff>
      <xdr:row>4</xdr:row>
      <xdr:rowOff>68537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B90CC-2E95-EB4A-B55B-0D55575C8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84" y="262467"/>
          <a:ext cx="1847260" cy="745870"/>
        </a:xfrm>
        <a:prstGeom prst="rect">
          <a:avLst/>
        </a:prstGeom>
      </xdr:spPr>
    </xdr:pic>
    <xdr:clientData/>
  </xdr:twoCellAnchor>
  <xdr:twoCellAnchor editAs="oneCell">
    <xdr:from>
      <xdr:col>8</xdr:col>
      <xdr:colOff>347017</xdr:colOff>
      <xdr:row>1</xdr:row>
      <xdr:rowOff>42334</xdr:rowOff>
    </xdr:from>
    <xdr:to>
      <xdr:col>10</xdr:col>
      <xdr:colOff>59266</xdr:colOff>
      <xdr:row>4</xdr:row>
      <xdr:rowOff>51604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3C30E-D02A-E24D-B9CD-525863A88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2717" y="245534"/>
          <a:ext cx="1845849" cy="745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oundercatalyst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foundercatalyst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cketsense.com/calculate-future-value-uneven-cash-flows-compounded-semiannually-4246.html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legalsportsreport.com/21742/fanduel-founders-common-shareholders-get-nothing-in-ppb-deal/" TargetMode="External"/><Relationship Id="rId1" Type="http://schemas.openxmlformats.org/officeDocument/2006/relationships/hyperlink" Target="http://www.foundercatalyst.com/" TargetMode="External"/><Relationship Id="rId6" Type="http://schemas.openxmlformats.org/officeDocument/2006/relationships/hyperlink" Target="https://www.sharevault.com/blog/m-and-a/understanding-working-capital-in-ma-transactions" TargetMode="External"/><Relationship Id="rId5" Type="http://schemas.openxmlformats.org/officeDocument/2006/relationships/hyperlink" Target="https://www.firstcapital.co.uk/smarter-thinking/demystifying-manda/demystifying-ma-cash-free-debt-free/" TargetMode="External"/><Relationship Id="rId4" Type="http://schemas.openxmlformats.org/officeDocument/2006/relationships/hyperlink" Target="https://www.foundercatalyst.com/seis-e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99F45-8C69-8947-A845-1A73E37A775F}">
  <dimension ref="A3:XFD48"/>
  <sheetViews>
    <sheetView showGridLines="0" tabSelected="1" zoomScale="119" workbookViewId="0"/>
  </sheetViews>
  <sheetFormatPr baseColWidth="10" defaultRowHeight="16" x14ac:dyDescent="0.2"/>
  <cols>
    <col min="1" max="1" width="4.1640625" customWidth="1"/>
    <col min="2" max="2" width="33.1640625" customWidth="1"/>
    <col min="3" max="3" width="12.33203125" bestFit="1" customWidth="1"/>
    <col min="4" max="4" width="13.1640625" bestFit="1" customWidth="1"/>
    <col min="5" max="7" width="12.83203125" bestFit="1" customWidth="1"/>
    <col min="8" max="9" width="13.83203125" bestFit="1" customWidth="1"/>
    <col min="10" max="10" width="14.1640625" bestFit="1" customWidth="1"/>
    <col min="13" max="13" width="4" customWidth="1"/>
  </cols>
  <sheetData>
    <row r="3" spans="2:14" ht="26" x14ac:dyDescent="0.3">
      <c r="C3" s="25"/>
      <c r="D3" s="25" t="s">
        <v>24</v>
      </c>
    </row>
    <row r="4" spans="2:14" x14ac:dyDescent="0.2">
      <c r="E4" s="33" t="s">
        <v>32</v>
      </c>
    </row>
    <row r="9" spans="2:14" x14ac:dyDescent="0.2">
      <c r="B9" s="3"/>
      <c r="C9" s="23" t="s">
        <v>0</v>
      </c>
      <c r="D9" s="23" t="s">
        <v>1</v>
      </c>
      <c r="E9" s="23" t="s">
        <v>2</v>
      </c>
      <c r="F9" s="23" t="s">
        <v>3</v>
      </c>
      <c r="G9" s="23" t="s">
        <v>10</v>
      </c>
      <c r="H9" s="23" t="s">
        <v>11</v>
      </c>
      <c r="I9" s="23" t="s">
        <v>12</v>
      </c>
      <c r="J9" s="23" t="s">
        <v>4</v>
      </c>
    </row>
    <row r="10" spans="2:14" x14ac:dyDescent="0.2">
      <c r="B10" s="20" t="s">
        <v>5</v>
      </c>
      <c r="C10" s="20"/>
      <c r="D10" s="7">
        <v>800000</v>
      </c>
      <c r="E10" s="7">
        <v>1400000</v>
      </c>
      <c r="F10" s="7">
        <v>2500000</v>
      </c>
      <c r="G10" s="7">
        <v>4000000</v>
      </c>
      <c r="H10" s="7">
        <v>10000000</v>
      </c>
      <c r="I10" s="7">
        <v>25000000</v>
      </c>
      <c r="J10" s="7">
        <v>40000000</v>
      </c>
      <c r="M10" s="4"/>
    </row>
    <row r="11" spans="2:14" x14ac:dyDescent="0.2">
      <c r="B11" s="21" t="s">
        <v>6</v>
      </c>
      <c r="C11" s="8"/>
      <c r="D11" s="9">
        <v>50000</v>
      </c>
      <c r="E11" s="9">
        <v>200000</v>
      </c>
      <c r="F11" s="9">
        <v>500000</v>
      </c>
      <c r="G11" s="9">
        <v>900000</v>
      </c>
      <c r="H11" s="9">
        <v>2100000</v>
      </c>
      <c r="I11" s="9">
        <v>6000000</v>
      </c>
      <c r="J11" s="8"/>
      <c r="M11" s="4"/>
      <c r="N11" s="4"/>
    </row>
    <row r="12" spans="2:14" x14ac:dyDescent="0.2">
      <c r="B12" s="21" t="s">
        <v>28</v>
      </c>
      <c r="C12" s="8"/>
      <c r="D12" s="30">
        <v>2</v>
      </c>
      <c r="E12" s="30">
        <v>3</v>
      </c>
      <c r="F12" s="30">
        <v>4</v>
      </c>
      <c r="G12" s="30">
        <v>5</v>
      </c>
      <c r="H12" s="30">
        <v>6</v>
      </c>
      <c r="I12" s="30">
        <v>7</v>
      </c>
      <c r="J12" s="30">
        <v>8</v>
      </c>
      <c r="M12" s="4"/>
      <c r="N12" s="4"/>
    </row>
    <row r="13" spans="2:14" x14ac:dyDescent="0.2">
      <c r="B13" s="21" t="s">
        <v>27</v>
      </c>
      <c r="C13" s="8"/>
      <c r="D13" s="8">
        <f>D10+D11</f>
        <v>850000</v>
      </c>
      <c r="E13" s="8">
        <f>E10+E11</f>
        <v>1600000</v>
      </c>
      <c r="F13" s="8">
        <f t="shared" ref="F13:I13" si="0">F10+F11</f>
        <v>3000000</v>
      </c>
      <c r="G13" s="8">
        <f t="shared" si="0"/>
        <v>4900000</v>
      </c>
      <c r="H13" s="8">
        <f t="shared" si="0"/>
        <v>12100000</v>
      </c>
      <c r="I13" s="8">
        <f t="shared" si="0"/>
        <v>31000000</v>
      </c>
      <c r="J13" s="8"/>
      <c r="N13" s="4"/>
    </row>
    <row r="14" spans="2:14" x14ac:dyDescent="0.2">
      <c r="B14" s="21" t="s">
        <v>14</v>
      </c>
      <c r="C14" s="10"/>
      <c r="D14" s="11">
        <f>D11/D13</f>
        <v>5.8823529411764705E-2</v>
      </c>
      <c r="E14" s="11">
        <f>E11/E13</f>
        <v>0.125</v>
      </c>
      <c r="F14" s="11">
        <f t="shared" ref="F14:I14" si="1">F11/F13</f>
        <v>0.16666666666666666</v>
      </c>
      <c r="G14" s="11">
        <f t="shared" si="1"/>
        <v>0.18367346938775511</v>
      </c>
      <c r="H14" s="11">
        <f t="shared" si="1"/>
        <v>0.17355371900826447</v>
      </c>
      <c r="I14" s="11">
        <f t="shared" si="1"/>
        <v>0.19354838709677419</v>
      </c>
      <c r="J14" s="11"/>
      <c r="N14" s="4"/>
    </row>
    <row r="15" spans="2:14" x14ac:dyDescent="0.2">
      <c r="B15" s="20" t="s">
        <v>13</v>
      </c>
      <c r="C15" s="34">
        <v>1</v>
      </c>
      <c r="D15" s="34">
        <f>$C$18/(D22)</f>
        <v>0.94117647058823528</v>
      </c>
      <c r="E15" s="34">
        <f t="shared" ref="E15:I15" si="2">$C$18/(E22)</f>
        <v>0.74191838897721263</v>
      </c>
      <c r="F15" s="34">
        <f t="shared" si="2"/>
        <v>0.6182653241476771</v>
      </c>
      <c r="G15" s="34">
        <f t="shared" si="2"/>
        <v>0.50470638705932824</v>
      </c>
      <c r="H15" s="34">
        <f t="shared" si="2"/>
        <v>0.41711271657795723</v>
      </c>
      <c r="I15" s="34">
        <f t="shared" si="2"/>
        <v>0.33638122304673973</v>
      </c>
      <c r="J15" s="34"/>
    </row>
    <row r="16" spans="2:14" x14ac:dyDescent="0.2">
      <c r="B16" s="21" t="s">
        <v>15</v>
      </c>
      <c r="C16" s="11"/>
      <c r="D16" s="12">
        <f>(D22-$C$18-D21)/D22</f>
        <v>5.8823529411764705E-2</v>
      </c>
      <c r="E16" s="12">
        <f t="shared" ref="E16:I16" si="3">(E22-$C$18-E21)/E22</f>
        <v>0.15898251192368834</v>
      </c>
      <c r="F16" s="12">
        <f t="shared" si="3"/>
        <v>0.29915209326974029</v>
      </c>
      <c r="G16" s="12">
        <f t="shared" si="3"/>
        <v>0.42787925981203295</v>
      </c>
      <c r="H16" s="12">
        <f t="shared" si="3"/>
        <v>0.52717294199341569</v>
      </c>
      <c r="I16" s="12">
        <f t="shared" si="3"/>
        <v>0.61868785644630286</v>
      </c>
      <c r="J16" s="11"/>
    </row>
    <row r="17" spans="2:10 16384:16384" x14ac:dyDescent="0.2">
      <c r="B17" s="22" t="s">
        <v>25</v>
      </c>
      <c r="C17" s="13"/>
      <c r="D17" s="14">
        <f>(D21)/D22</f>
        <v>0</v>
      </c>
      <c r="E17" s="14">
        <f>(E21)/E22</f>
        <v>9.90990990990991E-2</v>
      </c>
      <c r="F17" s="14">
        <f t="shared" ref="F17:I17" si="4">(F21)/F22</f>
        <v>8.2582582582582595E-2</v>
      </c>
      <c r="G17" s="14">
        <f t="shared" si="4"/>
        <v>6.7414353128638846E-2</v>
      </c>
      <c r="H17" s="14">
        <f t="shared" si="4"/>
        <v>5.5714341428627141E-2</v>
      </c>
      <c r="I17" s="14">
        <f t="shared" si="4"/>
        <v>4.4930920506957371E-2</v>
      </c>
      <c r="J17" s="13"/>
    </row>
    <row r="18" spans="2:10 16384:16384" x14ac:dyDescent="0.2">
      <c r="B18" s="21" t="s">
        <v>30</v>
      </c>
      <c r="C18" s="29">
        <v>10000000</v>
      </c>
      <c r="D18" s="12"/>
      <c r="E18" s="12"/>
      <c r="F18" s="12"/>
      <c r="G18" s="12"/>
      <c r="H18" s="12"/>
      <c r="I18" s="12"/>
      <c r="J18" s="11"/>
    </row>
    <row r="19" spans="2:10 16384:16384" x14ac:dyDescent="0.2">
      <c r="B19" s="21" t="s">
        <v>8</v>
      </c>
      <c r="C19" s="15"/>
      <c r="D19" s="16">
        <f>C22</f>
        <v>10000000</v>
      </c>
      <c r="E19" s="16">
        <f t="shared" ref="E19:I19" si="5">D22</f>
        <v>10625000</v>
      </c>
      <c r="F19" s="16">
        <f t="shared" si="5"/>
        <v>13478571.428571427</v>
      </c>
      <c r="G19" s="16">
        <f>F22</f>
        <v>16174285.714285713</v>
      </c>
      <c r="H19" s="16">
        <f t="shared" si="5"/>
        <v>19813500</v>
      </c>
      <c r="I19" s="16">
        <f t="shared" si="5"/>
        <v>23974335</v>
      </c>
      <c r="J19" s="16"/>
    </row>
    <row r="20" spans="2:10 16384:16384" x14ac:dyDescent="0.2">
      <c r="B20" s="21" t="s">
        <v>9</v>
      </c>
      <c r="C20" s="15"/>
      <c r="D20" s="16">
        <f t="shared" ref="D20:I20" si="6">(D11/D10)*D19</f>
        <v>625000</v>
      </c>
      <c r="E20" s="16">
        <f t="shared" si="6"/>
        <v>1517857.1428571427</v>
      </c>
      <c r="F20" s="16">
        <f t="shared" si="6"/>
        <v>2695714.2857142854</v>
      </c>
      <c r="G20" s="16">
        <f t="shared" si="6"/>
        <v>3639214.2857142854</v>
      </c>
      <c r="H20" s="16">
        <f t="shared" si="6"/>
        <v>4160835</v>
      </c>
      <c r="I20" s="16">
        <f t="shared" si="6"/>
        <v>5753840.3999999994</v>
      </c>
      <c r="J20" s="16"/>
    </row>
    <row r="21" spans="2:10 16384:16384" x14ac:dyDescent="0.2">
      <c r="B21" s="21" t="s">
        <v>16</v>
      </c>
      <c r="C21" s="15"/>
      <c r="D21" s="17">
        <v>0</v>
      </c>
      <c r="E21" s="17">
        <f>(E19+E20)*1.1/10</f>
        <v>1335714.2857142857</v>
      </c>
      <c r="F21" s="17">
        <f>E21</f>
        <v>1335714.2857142857</v>
      </c>
      <c r="G21" s="17">
        <f t="shared" ref="G21:I21" si="7">F21</f>
        <v>1335714.2857142857</v>
      </c>
      <c r="H21" s="17">
        <f t="shared" si="7"/>
        <v>1335714.2857142857</v>
      </c>
      <c r="I21" s="17">
        <f t="shared" si="7"/>
        <v>1335714.2857142857</v>
      </c>
      <c r="J21" s="16"/>
    </row>
    <row r="22" spans="2:10 16384:16384" x14ac:dyDescent="0.2">
      <c r="B22" s="22" t="s">
        <v>7</v>
      </c>
      <c r="C22" s="18">
        <f>C18</f>
        <v>10000000</v>
      </c>
      <c r="D22" s="19">
        <f>D19+D20+D21</f>
        <v>10625000</v>
      </c>
      <c r="E22" s="19">
        <f>E19+E20+(E21-D21)</f>
        <v>13478571.428571427</v>
      </c>
      <c r="F22" s="19">
        <f t="shared" ref="F22:I22" si="8">F19+F20+(F21-E21)</f>
        <v>16174285.714285713</v>
      </c>
      <c r="G22" s="19">
        <f t="shared" si="8"/>
        <v>19813500</v>
      </c>
      <c r="H22" s="19">
        <f t="shared" si="8"/>
        <v>23974335</v>
      </c>
      <c r="I22" s="19">
        <f t="shared" si="8"/>
        <v>29728175.399999999</v>
      </c>
      <c r="J22" s="19"/>
    </row>
    <row r="25" spans="2:10 16384:16384" x14ac:dyDescent="0.2">
      <c r="C25" s="23" t="s">
        <v>20</v>
      </c>
      <c r="D25" s="23" t="str">
        <f>D9</f>
        <v>F&amp;F</v>
      </c>
      <c r="E25" s="23" t="str">
        <f t="shared" ref="E25:I25" si="9">E9</f>
        <v>Pre-Seed</v>
      </c>
      <c r="F25" s="23" t="str">
        <f t="shared" si="9"/>
        <v>Seed</v>
      </c>
      <c r="G25" s="23" t="str">
        <f t="shared" si="9"/>
        <v>Series A</v>
      </c>
      <c r="H25" s="23" t="str">
        <f t="shared" si="9"/>
        <v>Series B</v>
      </c>
      <c r="I25" s="23" t="str">
        <f t="shared" si="9"/>
        <v>Series C</v>
      </c>
      <c r="J25" s="23" t="s">
        <v>21</v>
      </c>
    </row>
    <row r="26" spans="2:10 16384:16384" x14ac:dyDescent="0.2">
      <c r="B26" s="20" t="s">
        <v>19</v>
      </c>
      <c r="C26" s="26">
        <f>$J$10/$I$22*C18</f>
        <v>13455248.921869589</v>
      </c>
      <c r="D26" s="26">
        <f>$J$10/$I$22*D20</f>
        <v>840953.05761684931</v>
      </c>
      <c r="E26" s="26">
        <f>$J$10/$I$22*E20</f>
        <v>2042314.5684980624</v>
      </c>
      <c r="F26" s="26">
        <f t="shared" ref="F26:I26" si="10">$J$10/$I$22*F20</f>
        <v>3627150.6736525591</v>
      </c>
      <c r="G26" s="26">
        <f t="shared" si="10"/>
        <v>4896653.4094309546</v>
      </c>
      <c r="H26" s="26">
        <f t="shared" si="10"/>
        <v>5598507.0647827256</v>
      </c>
      <c r="I26" s="26">
        <f t="shared" si="10"/>
        <v>7741935.4838709682</v>
      </c>
      <c r="J26" s="26">
        <f>$J$10/$I$22*I21</f>
        <v>1797236.8202782951</v>
      </c>
    </row>
    <row r="27" spans="2:10 16384:16384" x14ac:dyDescent="0.2">
      <c r="B27" s="21" t="s">
        <v>26</v>
      </c>
      <c r="C27" s="3"/>
      <c r="D27" s="31">
        <f t="shared" ref="D27:I27" si="11">((D26/D11)^(1/($J$12-D12))-1)</f>
        <v>0.6006644206290479</v>
      </c>
      <c r="E27" s="31">
        <f t="shared" si="11"/>
        <v>0.59154355384839419</v>
      </c>
      <c r="F27" s="31">
        <f t="shared" si="11"/>
        <v>0.6411523467593836</v>
      </c>
      <c r="G27" s="31">
        <f t="shared" si="11"/>
        <v>0.75881010421671902</v>
      </c>
      <c r="H27" s="31">
        <f t="shared" si="11"/>
        <v>0.63277547297068115</v>
      </c>
      <c r="I27" s="31">
        <f t="shared" si="11"/>
        <v>0.29032258064516148</v>
      </c>
      <c r="XFD27" s="6"/>
    </row>
    <row r="28" spans="2:10 16384:16384" x14ac:dyDescent="0.2">
      <c r="B28" s="22" t="s">
        <v>22</v>
      </c>
      <c r="C28" s="27"/>
      <c r="D28" s="28" t="str">
        <f t="shared" ref="D28:I28" si="12">TRUNC(D26/D11*100)/100&amp;"x"</f>
        <v>16.81x</v>
      </c>
      <c r="E28" s="28" t="str">
        <f t="shared" si="12"/>
        <v>10.21x</v>
      </c>
      <c r="F28" s="28" t="str">
        <f t="shared" si="12"/>
        <v>7.25x</v>
      </c>
      <c r="G28" s="28" t="str">
        <f t="shared" si="12"/>
        <v>5.44x</v>
      </c>
      <c r="H28" s="28" t="str">
        <f t="shared" si="12"/>
        <v>2.66x</v>
      </c>
      <c r="I28" s="28" t="str">
        <f t="shared" si="12"/>
        <v>1.29x</v>
      </c>
      <c r="J28" s="28"/>
      <c r="XFD28" s="6"/>
    </row>
    <row r="29" spans="2:10 16384:16384" x14ac:dyDescent="0.2">
      <c r="B29" s="4"/>
      <c r="D29" s="1"/>
    </row>
    <row r="30" spans="2:10 16384:16384" x14ac:dyDescent="0.2">
      <c r="B30" s="4"/>
    </row>
    <row r="31" spans="2:10 16384:16384" x14ac:dyDescent="0.2">
      <c r="B31" s="4"/>
      <c r="E31" s="32"/>
    </row>
    <row r="34" spans="1:10" x14ac:dyDescent="0.2">
      <c r="A34" s="33"/>
      <c r="J34" s="2"/>
    </row>
    <row r="35" spans="1:10" x14ac:dyDescent="0.2">
      <c r="A35" s="33"/>
      <c r="J35" s="2"/>
    </row>
    <row r="36" spans="1:10" x14ac:dyDescent="0.2">
      <c r="A36" s="33"/>
      <c r="J36" s="5"/>
    </row>
    <row r="37" spans="1:10" x14ac:dyDescent="0.2">
      <c r="A37" s="33"/>
      <c r="J37" s="5"/>
    </row>
    <row r="38" spans="1:10" x14ac:dyDescent="0.2">
      <c r="A38" s="33"/>
    </row>
    <row r="48" spans="1:10" x14ac:dyDescent="0.2">
      <c r="B48" s="24"/>
    </row>
  </sheetData>
  <hyperlinks>
    <hyperlink ref="E4" r:id="rId1" xr:uid="{1188F88B-74A9-264F-B67B-E8551059781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D568-B8CE-5446-8C52-286A8950430C}">
  <dimension ref="A3:J48"/>
  <sheetViews>
    <sheetView showGridLines="0" zoomScale="119" workbookViewId="0"/>
  </sheetViews>
  <sheetFormatPr baseColWidth="10" defaultRowHeight="16" x14ac:dyDescent="0.2"/>
  <cols>
    <col min="1" max="1" width="4.1640625" customWidth="1"/>
    <col min="2" max="2" width="33.1640625" customWidth="1"/>
    <col min="3" max="3" width="12.33203125" bestFit="1" customWidth="1"/>
    <col min="4" max="4" width="13.1640625" bestFit="1" customWidth="1"/>
    <col min="5" max="7" width="12.83203125" bestFit="1" customWidth="1"/>
    <col min="8" max="9" width="13.83203125" bestFit="1" customWidth="1"/>
    <col min="10" max="10" width="14.1640625" bestFit="1" customWidth="1"/>
    <col min="13" max="13" width="4" customWidth="1"/>
  </cols>
  <sheetData>
    <row r="3" spans="1:10" ht="26" x14ac:dyDescent="0.3">
      <c r="C3" s="25"/>
      <c r="D3" s="25" t="s">
        <v>24</v>
      </c>
    </row>
    <row r="4" spans="1:10" x14ac:dyDescent="0.2">
      <c r="E4" s="33" t="s">
        <v>32</v>
      </c>
    </row>
    <row r="7" spans="1:10" x14ac:dyDescent="0.2">
      <c r="A7" s="33"/>
      <c r="J7" s="2"/>
    </row>
    <row r="8" spans="1:10" x14ac:dyDescent="0.2">
      <c r="A8" s="33"/>
      <c r="B8" s="4"/>
      <c r="C8" s="35" t="s">
        <v>48</v>
      </c>
      <c r="D8" s="35"/>
      <c r="E8" s="35"/>
      <c r="F8" s="35"/>
      <c r="G8" s="35"/>
      <c r="H8" s="35"/>
      <c r="I8" s="35"/>
      <c r="J8" s="2"/>
    </row>
    <row r="9" spans="1:10" x14ac:dyDescent="0.2">
      <c r="A9" s="33"/>
      <c r="B9" s="21" t="s">
        <v>47</v>
      </c>
      <c r="C9" s="23" t="str">
        <f>Detail!C9</f>
        <v>Bootstrap</v>
      </c>
      <c r="D9" s="23" t="str">
        <f>Detail!D9</f>
        <v>F&amp;F</v>
      </c>
      <c r="E9" s="23" t="str">
        <f>Detail!E9</f>
        <v>Pre-Seed</v>
      </c>
      <c r="F9" s="23" t="str">
        <f>Detail!F9</f>
        <v>Seed</v>
      </c>
      <c r="G9" s="23" t="str">
        <f>Detail!G9</f>
        <v>Series A</v>
      </c>
      <c r="H9" s="23" t="str">
        <f>Detail!H9</f>
        <v>Series B</v>
      </c>
      <c r="I9" s="23" t="str">
        <f>Detail!I9</f>
        <v>Series C</v>
      </c>
      <c r="J9" s="5"/>
    </row>
    <row r="10" spans="1:10" x14ac:dyDescent="0.2">
      <c r="A10" s="33"/>
      <c r="B10" s="24" t="s">
        <v>44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f>Detail!$I$20/Detail!I22</f>
        <v>0.19354838709677419</v>
      </c>
      <c r="J10" s="5"/>
    </row>
    <row r="11" spans="1:10" x14ac:dyDescent="0.2">
      <c r="A11" s="33"/>
      <c r="B11" s="24" t="s">
        <v>43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f>Detail!$H$20/Detail!H22</f>
        <v>0.17355371900826447</v>
      </c>
      <c r="I11" s="32">
        <f>Detail!$H$20/Detail!I22</f>
        <v>0.13996267661956813</v>
      </c>
    </row>
    <row r="12" spans="1:10" x14ac:dyDescent="0.2">
      <c r="B12" s="24" t="s">
        <v>42</v>
      </c>
      <c r="C12" s="32">
        <v>0</v>
      </c>
      <c r="D12" s="32">
        <v>0</v>
      </c>
      <c r="E12" s="32">
        <v>0</v>
      </c>
      <c r="F12" s="32">
        <v>0</v>
      </c>
      <c r="G12" s="32">
        <f>Detail!$G$20/Detail!G22</f>
        <v>0.18367346938775508</v>
      </c>
      <c r="H12" s="32">
        <f>Detail!$G$20/Detail!H22</f>
        <v>0.15179625569235958</v>
      </c>
      <c r="I12" s="32">
        <f>Detail!$G$20/Detail!I22</f>
        <v>0.12241633523577386</v>
      </c>
    </row>
    <row r="13" spans="1:10" x14ac:dyDescent="0.2">
      <c r="B13" s="24" t="s">
        <v>41</v>
      </c>
      <c r="C13" s="32">
        <v>0</v>
      </c>
      <c r="D13" s="32">
        <v>0</v>
      </c>
      <c r="E13" s="32">
        <v>0</v>
      </c>
      <c r="F13" s="32">
        <f>Detail!$F$20/Detail!F22</f>
        <v>0.16666666666666666</v>
      </c>
      <c r="G13" s="32">
        <f>Detail!$F$20/Detail!G22</f>
        <v>0.13605442176870747</v>
      </c>
      <c r="H13" s="32">
        <f>Detail!$F$20/Detail!H22</f>
        <v>0.11244167088322932</v>
      </c>
      <c r="I13" s="32">
        <f>Detail!$F$20/Detail!I22</f>
        <v>9.0678766841313971E-2</v>
      </c>
    </row>
    <row r="14" spans="1:10" x14ac:dyDescent="0.2">
      <c r="B14" s="24" t="s">
        <v>40</v>
      </c>
      <c r="C14" s="32">
        <v>0</v>
      </c>
      <c r="D14" s="32">
        <v>0</v>
      </c>
      <c r="E14" s="32">
        <f>Detail!$E$20/Detail!E22</f>
        <v>0.11261261261261261</v>
      </c>
      <c r="F14" s="32">
        <f>Detail!$E$20/Detail!F22</f>
        <v>9.3843843843843838E-2</v>
      </c>
      <c r="G14" s="32">
        <f>Detail!$E$20/Detail!G22</f>
        <v>7.6607219464362317E-2</v>
      </c>
      <c r="H14" s="32">
        <f>Detail!$E$20/Detail!H22</f>
        <v>6.3311751623439924E-2</v>
      </c>
      <c r="I14" s="32">
        <f>Detail!$E$20/Detail!I22</f>
        <v>5.1057864212451558E-2</v>
      </c>
    </row>
    <row r="15" spans="1:10" x14ac:dyDescent="0.2">
      <c r="B15" s="24" t="s">
        <v>39</v>
      </c>
      <c r="C15" s="32">
        <v>0</v>
      </c>
      <c r="D15" s="32">
        <f>Detail!$D$20/Detail!D22</f>
        <v>5.8823529411764705E-2</v>
      </c>
      <c r="E15" s="32">
        <f>Detail!$D$20/Detail!E22</f>
        <v>4.6369899311075789E-2</v>
      </c>
      <c r="F15" s="32">
        <f>Detail!$D$20/Detail!F22</f>
        <v>3.8641582759229819E-2</v>
      </c>
      <c r="G15" s="32">
        <f>Detail!$D$20/Detail!G22</f>
        <v>3.1544149191208015E-2</v>
      </c>
      <c r="H15" s="32">
        <f>Detail!$D$20/Detail!H22</f>
        <v>2.6069544786122327E-2</v>
      </c>
      <c r="I15" s="32">
        <f>Detail!$D$20/Detail!I22</f>
        <v>2.1023826440421233E-2</v>
      </c>
    </row>
    <row r="16" spans="1:10" x14ac:dyDescent="0.2">
      <c r="B16" s="24" t="s">
        <v>45</v>
      </c>
      <c r="C16" s="32">
        <v>0</v>
      </c>
      <c r="D16" s="32">
        <f>Detail!D21/Detail!D22</f>
        <v>0</v>
      </c>
      <c r="E16" s="32">
        <f>Detail!E21/Detail!E22</f>
        <v>9.90990990990991E-2</v>
      </c>
      <c r="F16" s="32">
        <f>Detail!F21/Detail!F22</f>
        <v>8.2582582582582595E-2</v>
      </c>
      <c r="G16" s="32">
        <f>Detail!G21/Detail!G22</f>
        <v>6.7414353128638846E-2</v>
      </c>
      <c r="H16" s="32">
        <f>Detail!H21/Detail!H22</f>
        <v>5.5714341428627141E-2</v>
      </c>
      <c r="I16" s="32">
        <f>Detail!I21/Detail!I22</f>
        <v>4.4930920506957371E-2</v>
      </c>
    </row>
    <row r="17" spans="2:9" x14ac:dyDescent="0.2">
      <c r="B17" s="24" t="s">
        <v>20</v>
      </c>
      <c r="C17" s="32">
        <f>Detail!$C$18/Detail!C22</f>
        <v>1</v>
      </c>
      <c r="D17" s="32">
        <f>Detail!$C$18/Detail!D22</f>
        <v>0.94117647058823528</v>
      </c>
      <c r="E17" s="32">
        <f>Detail!$C$18/Detail!E22</f>
        <v>0.74191838897721263</v>
      </c>
      <c r="F17" s="32">
        <f>Detail!$C$18/Detail!F22</f>
        <v>0.6182653241476771</v>
      </c>
      <c r="G17" s="32">
        <f>Detail!$C$18/Detail!G22</f>
        <v>0.50470638705932824</v>
      </c>
      <c r="H17" s="32">
        <f>Detail!$C$18/Detail!H22</f>
        <v>0.41711271657795723</v>
      </c>
      <c r="I17" s="32">
        <f>Detail!$C$18/Detail!I22</f>
        <v>0.33638122304673973</v>
      </c>
    </row>
    <row r="18" spans="2:9" x14ac:dyDescent="0.2">
      <c r="B18" s="24" t="s">
        <v>46</v>
      </c>
      <c r="C18" s="32">
        <f>SUM(C10:C17)</f>
        <v>1</v>
      </c>
      <c r="D18" s="32">
        <f>SUM(D10:D17)</f>
        <v>1</v>
      </c>
      <c r="E18" s="32">
        <f>SUM(E10:E17)</f>
        <v>1</v>
      </c>
      <c r="F18" s="32">
        <f>SUM(F10:F17)</f>
        <v>1</v>
      </c>
      <c r="G18" s="32">
        <f>SUM(G10:G17)</f>
        <v>1</v>
      </c>
      <c r="H18" s="32">
        <f>SUM(H10:H17)</f>
        <v>1</v>
      </c>
      <c r="I18" s="32">
        <f>SUM(I10:I17)</f>
        <v>1</v>
      </c>
    </row>
    <row r="21" spans="2:9" x14ac:dyDescent="0.2">
      <c r="B21" s="24"/>
    </row>
    <row r="33" customFormat="1" x14ac:dyDescent="0.2"/>
    <row r="34" customFormat="1" x14ac:dyDescent="0.2"/>
    <row r="35" customFormat="1" x14ac:dyDescent="0.2"/>
    <row r="45" customFormat="1" x14ac:dyDescent="0.2"/>
    <row r="47" customFormat="1" x14ac:dyDescent="0.2"/>
    <row r="48" customFormat="1" x14ac:dyDescent="0.2"/>
  </sheetData>
  <mergeCells count="1">
    <mergeCell ref="C8:I8"/>
  </mergeCells>
  <hyperlinks>
    <hyperlink ref="E4" r:id="rId1" xr:uid="{D03776D9-007F-B44A-9F7A-4D14EF854493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A30D2-7984-7941-838A-2A5F9788E82A}">
  <dimension ref="A3:M16"/>
  <sheetViews>
    <sheetView showGridLines="0" zoomScale="119" workbookViewId="0"/>
  </sheetViews>
  <sheetFormatPr baseColWidth="10" defaultRowHeight="16" x14ac:dyDescent="0.2"/>
  <cols>
    <col min="1" max="1" width="4.1640625" customWidth="1"/>
    <col min="2" max="2" width="33.1640625" customWidth="1"/>
    <col min="3" max="3" width="12.33203125" bestFit="1" customWidth="1"/>
    <col min="4" max="4" width="13.1640625" bestFit="1" customWidth="1"/>
    <col min="5" max="7" width="12.83203125" bestFit="1" customWidth="1"/>
    <col min="8" max="9" width="13.83203125" bestFit="1" customWidth="1"/>
    <col min="10" max="10" width="14.1640625" bestFit="1" customWidth="1"/>
    <col min="13" max="13" width="4" customWidth="1"/>
  </cols>
  <sheetData>
    <row r="3" spans="1:13" ht="26" x14ac:dyDescent="0.3">
      <c r="C3" s="25"/>
      <c r="D3" s="25" t="s">
        <v>24</v>
      </c>
    </row>
    <row r="4" spans="1:13" x14ac:dyDescent="0.2">
      <c r="E4" s="33" t="s">
        <v>32</v>
      </c>
    </row>
    <row r="7" spans="1:13" ht="19" x14ac:dyDescent="0.25">
      <c r="A7" s="36"/>
      <c r="B7" s="39" t="s">
        <v>17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19" x14ac:dyDescent="0.25">
      <c r="A8" s="37" t="s">
        <v>29</v>
      </c>
      <c r="B8" s="38" t="s">
        <v>34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19" x14ac:dyDescent="0.25">
      <c r="A9" s="37" t="s">
        <v>29</v>
      </c>
      <c r="B9" s="38" t="s">
        <v>18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ht="19" x14ac:dyDescent="0.25">
      <c r="A10" s="37" t="s">
        <v>29</v>
      </c>
      <c r="B10" s="38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ht="19" x14ac:dyDescent="0.25">
      <c r="A11" s="37" t="s">
        <v>29</v>
      </c>
      <c r="B11" s="38" t="s">
        <v>37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ht="19" x14ac:dyDescent="0.25">
      <c r="A12" s="37" t="s">
        <v>29</v>
      </c>
      <c r="B12" s="38" t="s">
        <v>31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ht="19" x14ac:dyDescent="0.25">
      <c r="A13" s="36"/>
      <c r="B13" s="38" t="s">
        <v>23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ht="19" x14ac:dyDescent="0.25">
      <c r="A14" s="36"/>
      <c r="B14" s="38" t="s">
        <v>35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ht="19" x14ac:dyDescent="0.25">
      <c r="A15" s="36"/>
      <c r="B15" s="38" t="s">
        <v>33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ht="19" x14ac:dyDescent="0.25">
      <c r="A16" s="36"/>
      <c r="B16" s="38" t="s">
        <v>38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</sheetData>
  <hyperlinks>
    <hyperlink ref="E4" r:id="rId1" xr:uid="{70569D9B-B3F1-E746-B86D-2CDF8B9D5B01}"/>
    <hyperlink ref="A8" r:id="rId2" xr:uid="{EDDEDB0D-01D0-574E-8A9A-A77BF71007A7}"/>
    <hyperlink ref="A12" r:id="rId3" xr:uid="{B51441F9-2746-DB45-BF73-03D47EAE676C}"/>
    <hyperlink ref="A9" r:id="rId4" xr:uid="{2B5E2B6A-47B4-2542-83E3-B840617B1005}"/>
    <hyperlink ref="A10" r:id="rId5" location=":~:text=Cash%20free%2C%20debt%20free%20by,to%20completion%20of%20the%20transaction." xr:uid="{86271F0C-FAE1-2145-9EEB-2EF35A778B67}"/>
    <hyperlink ref="A11" r:id="rId6" xr:uid="{EE876788-A1D9-EC41-9BCD-3BB4303E6233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</vt:lpstr>
      <vt:lpstr>Graph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Simpson</dc:creator>
  <cp:lastModifiedBy>Microsoft Office User</cp:lastModifiedBy>
  <dcterms:created xsi:type="dcterms:W3CDTF">2022-02-04T07:17:15Z</dcterms:created>
  <dcterms:modified xsi:type="dcterms:W3CDTF">2023-01-11T15:21:20Z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6da7d9-7ef2-4651-9de8-d72a21ae4e5e_Enabled">
    <vt:lpwstr>true</vt:lpwstr>
  </property>
  <property fmtid="{D5CDD505-2E9C-101B-9397-08002B2CF9AE}" pid="3" name="MSIP_Label_6d6da7d9-7ef2-4651-9de8-d72a21ae4e5e_SetDate">
    <vt:lpwstr>2022-04-07T16:19:55Z</vt:lpwstr>
  </property>
  <property fmtid="{D5CDD505-2E9C-101B-9397-08002B2CF9AE}" pid="4" name="MSIP_Label_6d6da7d9-7ef2-4651-9de8-d72a21ae4e5e_Method">
    <vt:lpwstr>Privileged</vt:lpwstr>
  </property>
  <property fmtid="{D5CDD505-2E9C-101B-9397-08002B2CF9AE}" pid="5" name="MSIP_Label_6d6da7d9-7ef2-4651-9de8-d72a21ae4e5e_Name">
    <vt:lpwstr>Open</vt:lpwstr>
  </property>
  <property fmtid="{D5CDD505-2E9C-101B-9397-08002B2CF9AE}" pid="6" name="MSIP_Label_6d6da7d9-7ef2-4651-9de8-d72a21ae4e5e_SiteId">
    <vt:lpwstr>66ec9864-36dd-411a-a4d8-c2664a2a1e15</vt:lpwstr>
  </property>
  <property fmtid="{D5CDD505-2E9C-101B-9397-08002B2CF9AE}" pid="7" name="MSIP_Label_6d6da7d9-7ef2-4651-9de8-d72a21ae4e5e_ActionId">
    <vt:lpwstr>95bf65de-dc5b-47ca-b2d1-088dc8f7c7d1</vt:lpwstr>
  </property>
  <property fmtid="{D5CDD505-2E9C-101B-9397-08002B2CF9AE}" pid="8" name="MSIP_Label_6d6da7d9-7ef2-4651-9de8-d72a21ae4e5e_ContentBits">
    <vt:lpwstr>0</vt:lpwstr>
  </property>
</Properties>
</file>