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/Downloads/"/>
    </mc:Choice>
  </mc:AlternateContent>
  <xr:revisionPtr revIDLastSave="0" documentId="8_{2B571A52-2069-CF48-8C44-4F45A9034F16}" xr6:coauthVersionLast="47" xr6:coauthVersionMax="47" xr10:uidLastSave="{00000000-0000-0000-0000-000000000000}"/>
  <bookViews>
    <workbookView xWindow="0" yWindow="660" windowWidth="30240" windowHeight="17720" xr2:uid="{D3D86C32-467E-C741-8879-C585E2F2DF4B}"/>
  </bookViews>
  <sheets>
    <sheet name="Expanding Round" sheetId="2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2" l="1"/>
  <c r="D24" i="2" s="1"/>
  <c r="F24" i="2" s="1"/>
  <c r="H24" i="2" s="1"/>
  <c r="C26" i="2"/>
  <c r="B26" i="2"/>
  <c r="H25" i="2"/>
  <c r="G25" i="2"/>
  <c r="F25" i="2"/>
  <c r="C25" i="2"/>
  <c r="D25" i="2"/>
  <c r="C24" i="2"/>
  <c r="C23" i="2"/>
  <c r="C22" i="2"/>
  <c r="C21" i="2"/>
  <c r="C20" i="2"/>
  <c r="B7" i="2"/>
  <c r="D23" i="2" l="1"/>
  <c r="F23" i="2" s="1"/>
  <c r="H23" i="2" s="1"/>
  <c r="C10" i="2"/>
  <c r="D20" i="2"/>
  <c r="F20" i="2" s="1"/>
  <c r="H20" i="2" s="1"/>
  <c r="D21" i="2"/>
  <c r="F21" i="2" s="1"/>
  <c r="H21" i="2" s="1"/>
  <c r="D22" i="2"/>
  <c r="F22" i="2" s="1"/>
  <c r="H22" i="2" s="1"/>
  <c r="G23" i="2"/>
  <c r="G24" i="2"/>
  <c r="B8" i="2"/>
  <c r="B9" i="2" s="1"/>
  <c r="D26" i="2" l="1"/>
  <c r="H26" i="2"/>
  <c r="F26" i="2"/>
  <c r="B14" i="2"/>
  <c r="B16" i="2" s="1"/>
  <c r="I23" i="2" s="1"/>
  <c r="J23" i="2" s="1"/>
  <c r="G22" i="2"/>
  <c r="G21" i="2"/>
  <c r="G20" i="2"/>
  <c r="I25" i="2"/>
  <c r="J25" i="2" s="1"/>
  <c r="G26" i="2" l="1"/>
  <c r="B12" i="2"/>
  <c r="B13" i="2" s="1"/>
  <c r="B15" i="2" s="1"/>
  <c r="I22" i="2"/>
  <c r="J22" i="2" s="1"/>
  <c r="I20" i="2"/>
  <c r="J20" i="2" s="1"/>
  <c r="I21" i="2"/>
  <c r="J21" i="2" s="1"/>
  <c r="I24" i="2"/>
  <c r="J24" i="2" s="1"/>
  <c r="I26" i="2" l="1"/>
  <c r="J26" i="2" s="1"/>
</calcChain>
</file>

<file path=xl/sharedStrings.xml><?xml version="1.0" encoding="utf-8"?>
<sst xmlns="http://schemas.openxmlformats.org/spreadsheetml/2006/main" count="33" uniqueCount="33">
  <si>
    <t>Pre-money valuation (£)</t>
  </si>
  <si>
    <t>Post-money valuation (£)</t>
  </si>
  <si>
    <t>Pre-round shares (fully diluted)</t>
  </si>
  <si>
    <t>Price per new share (£)</t>
  </si>
  <si>
    <t>Post-round shares (fully diluted)</t>
  </si>
  <si>
    <t>Shareholder</t>
  </si>
  <si>
    <t>Current Shares</t>
  </si>
  <si>
    <t>Current %</t>
  </si>
  <si>
    <t>Take-Up %</t>
  </si>
  <si>
    <t>Shares Subscribed</t>
  </si>
  <si>
    <t>Post-Round Shares</t>
  </si>
  <si>
    <t>Post-Round %</t>
  </si>
  <si>
    <t>Dilution (pp)</t>
  </si>
  <si>
    <t>Founder A</t>
  </si>
  <si>
    <t>Founder B</t>
  </si>
  <si>
    <t>Angel Investor</t>
  </si>
  <si>
    <t>Seed VC</t>
  </si>
  <si>
    <t>ESOP / Option Pool</t>
  </si>
  <si>
    <t>Total</t>
  </si>
  <si>
    <t>Pre-Emption Calculator — Expanding Round</t>
  </si>
  <si>
    <t>Lead Terms (Fixed)</t>
  </si>
  <si>
    <t>Lead investment (£)</t>
  </si>
  <si>
    <t>Lead new shares</t>
  </si>
  <si>
    <t>Round Outcome (Expanded by Top-Ups)</t>
  </si>
  <si>
    <t>Existing holders' top-up raised (£)</t>
  </si>
  <si>
    <t>Total round raised (£)</t>
  </si>
  <si>
    <t>Total new shares issued</t>
  </si>
  <si>
    <t>Cap Table &amp; Pre-Emption Top-Up</t>
  </si>
  <si>
    <t>Top-Up Investment (£)</t>
  </si>
  <si>
    <t>New Lead Investor</t>
  </si>
  <si>
    <t>New lead invests a fixed amount at a fixed price. Existing holders who take up maintain their CURRENT % — their top-up is grossed up by total participation, so changing one holder's take-up changes everyone else's required investment. Blue cells are inputs.</t>
  </si>
  <si>
    <t>Participating ownership (Σ take-up × %)</t>
  </si>
  <si>
    <t>Shares to Maintain % (full take-up)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</si>
</sst>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£#,##0;\(\£#,##0\);\-"/>
    <numFmt numFmtId="165" formatCode="#,##0;\(#,##0\);\-"/>
    <numFmt numFmtId="166" formatCode="\£#,##0.0000"/>
    <numFmt numFmtId="167" formatCode="0.0%"/>
    <numFmt numFmtId="168" formatCode="\+0.0%;\(0.0%\);\-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9"/>
      <color rgb="FF666666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2"/>
      <color rgb="FF0000FF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9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medium">
        <color rgb="FF1F3864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167" fontId="1" fillId="0" borderId="0" xfId="0" applyNumberFormat="1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0" fillId="0" borderId="1" xfId="0" applyBorder="1"/>
    <xf numFmtId="165" fontId="5" fillId="0" borderId="1" xfId="0" applyNumberFormat="1" applyFont="1" applyBorder="1"/>
    <xf numFmtId="167" fontId="0" fillId="0" borderId="1" xfId="0" applyNumberFormat="1" applyBorder="1"/>
    <xf numFmtId="165" fontId="0" fillId="0" borderId="1" xfId="0" applyNumberFormat="1" applyBorder="1"/>
    <xf numFmtId="9" fontId="5" fillId="0" borderId="1" xfId="0" applyNumberFormat="1" applyFont="1" applyBorder="1"/>
    <xf numFmtId="164" fontId="0" fillId="0" borderId="1" xfId="0" applyNumberFormat="1" applyBorder="1"/>
    <xf numFmtId="168" fontId="0" fillId="0" borderId="1" xfId="0" applyNumberFormat="1" applyBorder="1"/>
    <xf numFmtId="0" fontId="6" fillId="0" borderId="2" xfId="0" applyFont="1" applyBorder="1"/>
    <xf numFmtId="165" fontId="5" fillId="0" borderId="2" xfId="0" applyNumberFormat="1" applyFont="1" applyBorder="1"/>
    <xf numFmtId="167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168" fontId="0" fillId="0" borderId="2" xfId="0" applyNumberFormat="1" applyBorder="1"/>
    <xf numFmtId="0" fontId="1" fillId="0" borderId="3" xfId="0" applyFont="1" applyBorder="1"/>
    <xf numFmtId="165" fontId="1" fillId="0" borderId="3" xfId="0" applyNumberFormat="1" applyFont="1" applyBorder="1"/>
    <xf numFmtId="167" fontId="1" fillId="0" borderId="3" xfId="0" applyNumberFormat="1" applyFont="1" applyBorder="1"/>
    <xf numFmtId="0" fontId="0" fillId="0" borderId="3" xfId="0" applyBorder="1"/>
    <xf numFmtId="164" fontId="1" fillId="0" borderId="3" xfId="0" applyNumberFormat="1" applyFont="1" applyBorder="1"/>
    <xf numFmtId="0" fontId="0" fillId="0" borderId="4" xfId="0" applyBorder="1"/>
    <xf numFmtId="164" fontId="5" fillId="0" borderId="4" xfId="0" applyNumberFormat="1" applyFon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4" fontId="1" fillId="0" borderId="4" xfId="0" applyNumberFormat="1" applyFont="1" applyBorder="1"/>
    <xf numFmtId="0" fontId="0" fillId="0" borderId="5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3D90DF8-C6BF-1C4A-9D15-E5B7FB71BFCA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f64a6b63-8cd0-4c05-a84f-31a1ca8e7491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139A-6DDC-5C4B-9CC0-8C0684AFBAEE}">
  <dimension ref="A1:J26"/>
  <sheetViews>
    <sheetView tabSelected="1" workbookViewId="0">
      <pane ySplit="1" topLeftCell="A6" activePane="bottomLeft" state="frozen"/>
      <selection pane="bottomLeft" activeCell="H14" sqref="H14"/>
    </sheetView>
  </sheetViews>
  <sheetFormatPr baseColWidth="10" defaultRowHeight="16" x14ac:dyDescent="0.2"/>
  <cols>
    <col min="1" max="1" width="29.1640625" customWidth="1"/>
    <col min="2" max="10" width="15.33203125" customWidth="1"/>
  </cols>
  <sheetData>
    <row r="1" spans="1:3" ht="22" x14ac:dyDescent="0.3">
      <c r="A1" s="1" t="s">
        <v>19</v>
      </c>
    </row>
    <row r="2" spans="1:3" x14ac:dyDescent="0.2">
      <c r="A2" s="2" t="s">
        <v>30</v>
      </c>
    </row>
    <row r="4" spans="1:3" x14ac:dyDescent="0.2">
      <c r="A4" s="3" t="s">
        <v>20</v>
      </c>
      <c r="B4" s="4"/>
    </row>
    <row r="5" spans="1:3" x14ac:dyDescent="0.2">
      <c r="A5" s="28" t="s">
        <v>0</v>
      </c>
      <c r="B5" s="29">
        <v>8000000</v>
      </c>
    </row>
    <row r="6" spans="1:3" x14ac:dyDescent="0.2">
      <c r="A6" s="28" t="s">
        <v>21</v>
      </c>
      <c r="B6" s="29">
        <v>2000000</v>
      </c>
    </row>
    <row r="7" spans="1:3" x14ac:dyDescent="0.2">
      <c r="A7" s="28" t="s">
        <v>2</v>
      </c>
      <c r="B7" s="31">
        <f>SUM(B20:B24)</f>
        <v>10000000</v>
      </c>
    </row>
    <row r="8" spans="1:3" x14ac:dyDescent="0.2">
      <c r="A8" s="28" t="s">
        <v>3</v>
      </c>
      <c r="B8" s="32">
        <f>B5/B7</f>
        <v>0.8</v>
      </c>
    </row>
    <row r="9" spans="1:3" x14ac:dyDescent="0.2">
      <c r="A9" s="28" t="s">
        <v>22</v>
      </c>
      <c r="B9" s="31">
        <f>B6/B8</f>
        <v>2500000</v>
      </c>
    </row>
    <row r="10" spans="1:3" x14ac:dyDescent="0.2">
      <c r="A10" s="34" t="s">
        <v>31</v>
      </c>
      <c r="B10" s="5">
        <f>SUMPRODUCT($C$20:$C$24,$E$20:$E$24)</f>
        <v>0.65</v>
      </c>
      <c r="C10" s="35" t="str">
        <f>IF($B$10&gt;=1,"⚠ All holders cannot fully maintain % while the lead also invests — round cannot resolve","")</f>
        <v/>
      </c>
    </row>
    <row r="11" spans="1:3" x14ac:dyDescent="0.2">
      <c r="A11" s="3" t="s">
        <v>23</v>
      </c>
      <c r="B11" s="4"/>
    </row>
    <row r="12" spans="1:3" x14ac:dyDescent="0.2">
      <c r="A12" s="28" t="s">
        <v>24</v>
      </c>
      <c r="B12" s="30">
        <f>SUM(G20:G24)</f>
        <v>3714285.7142857146</v>
      </c>
    </row>
    <row r="13" spans="1:3" x14ac:dyDescent="0.2">
      <c r="A13" s="28" t="s">
        <v>25</v>
      </c>
      <c r="B13" s="33">
        <f>B6+B12</f>
        <v>5714285.7142857146</v>
      </c>
    </row>
    <row r="14" spans="1:3" x14ac:dyDescent="0.2">
      <c r="A14" s="28" t="s">
        <v>26</v>
      </c>
      <c r="B14" s="31">
        <f>B9+SUM(F20:F24)</f>
        <v>7142857.1428571437</v>
      </c>
    </row>
    <row r="15" spans="1:3" x14ac:dyDescent="0.2">
      <c r="A15" s="28" t="s">
        <v>1</v>
      </c>
      <c r="B15" s="30">
        <f>B5+B13</f>
        <v>13714285.714285715</v>
      </c>
    </row>
    <row r="16" spans="1:3" x14ac:dyDescent="0.2">
      <c r="A16" s="28" t="s">
        <v>4</v>
      </c>
      <c r="B16" s="31">
        <f>B7+B14</f>
        <v>17142857.142857142</v>
      </c>
    </row>
    <row r="18" spans="1:10" x14ac:dyDescent="0.2">
      <c r="A18" s="3" t="s">
        <v>27</v>
      </c>
    </row>
    <row r="19" spans="1:10" x14ac:dyDescent="0.2">
      <c r="A19" s="6" t="s">
        <v>5</v>
      </c>
      <c r="B19" s="7" t="s">
        <v>6</v>
      </c>
      <c r="C19" s="7" t="s">
        <v>7</v>
      </c>
      <c r="D19" s="7" t="s">
        <v>32</v>
      </c>
      <c r="E19" s="8" t="s">
        <v>8</v>
      </c>
      <c r="F19" s="7" t="s">
        <v>9</v>
      </c>
      <c r="G19" s="7" t="s">
        <v>28</v>
      </c>
      <c r="H19" s="7" t="s">
        <v>10</v>
      </c>
      <c r="I19" s="7" t="s">
        <v>11</v>
      </c>
      <c r="J19" s="7" t="s">
        <v>12</v>
      </c>
    </row>
    <row r="20" spans="1:10" x14ac:dyDescent="0.2">
      <c r="A20" s="9" t="s">
        <v>13</v>
      </c>
      <c r="B20" s="10">
        <v>4000000</v>
      </c>
      <c r="C20" s="11">
        <f>B20/$B$7</f>
        <v>0.4</v>
      </c>
      <c r="D20" s="12">
        <f>C20*$B$9/(1-$B$10)</f>
        <v>2857142.8571428573</v>
      </c>
      <c r="E20" s="13">
        <v>1</v>
      </c>
      <c r="F20" s="12">
        <f>D20*E20</f>
        <v>2857142.8571428573</v>
      </c>
      <c r="G20" s="14">
        <f>F20*$B$8</f>
        <v>2285714.2857142859</v>
      </c>
      <c r="H20" s="12">
        <f>B20+F20</f>
        <v>6857142.8571428573</v>
      </c>
      <c r="I20" s="11">
        <f>H20/$B$16</f>
        <v>0.4</v>
      </c>
      <c r="J20" s="15">
        <f>I20-C20</f>
        <v>0</v>
      </c>
    </row>
    <row r="21" spans="1:10" x14ac:dyDescent="0.2">
      <c r="A21" s="9" t="s">
        <v>14</v>
      </c>
      <c r="B21" s="10">
        <v>3000000</v>
      </c>
      <c r="C21" s="11">
        <f t="shared" ref="C21:C25" si="0">B21/$B$7</f>
        <v>0.3</v>
      </c>
      <c r="D21" s="12">
        <f t="shared" ref="D21:D24" si="1">C21*$B$9/(1-$B$10)</f>
        <v>2142857.1428571432</v>
      </c>
      <c r="E21" s="13">
        <v>0.5</v>
      </c>
      <c r="F21" s="12">
        <f t="shared" ref="F21:F24" si="2">D21*E21</f>
        <v>1071428.5714285716</v>
      </c>
      <c r="G21" s="14">
        <f t="shared" ref="G21:G25" si="3">F21*$B$8</f>
        <v>857142.85714285728</v>
      </c>
      <c r="H21" s="12">
        <f t="shared" ref="H21:H25" si="4">B21+F21</f>
        <v>4071428.5714285718</v>
      </c>
      <c r="I21" s="11">
        <f t="shared" ref="I21:I25" si="5">H21/$B$16</f>
        <v>0.23750000000000004</v>
      </c>
      <c r="J21" s="15">
        <f t="shared" ref="J21:J25" si="6">I21-C21</f>
        <v>-6.2499999999999944E-2</v>
      </c>
    </row>
    <row r="22" spans="1:10" x14ac:dyDescent="0.2">
      <c r="A22" s="9" t="s">
        <v>15</v>
      </c>
      <c r="B22" s="10">
        <v>1500000</v>
      </c>
      <c r="C22" s="11">
        <f t="shared" si="0"/>
        <v>0.15</v>
      </c>
      <c r="D22" s="12">
        <f t="shared" si="1"/>
        <v>1071428.5714285716</v>
      </c>
      <c r="E22" s="13">
        <v>0</v>
      </c>
      <c r="F22" s="12">
        <f t="shared" si="2"/>
        <v>0</v>
      </c>
      <c r="G22" s="14">
        <f t="shared" si="3"/>
        <v>0</v>
      </c>
      <c r="H22" s="12">
        <f t="shared" si="4"/>
        <v>1500000</v>
      </c>
      <c r="I22" s="11">
        <f t="shared" si="5"/>
        <v>8.7500000000000008E-2</v>
      </c>
      <c r="J22" s="15">
        <f t="shared" si="6"/>
        <v>-6.2499999999999986E-2</v>
      </c>
    </row>
    <row r="23" spans="1:10" x14ac:dyDescent="0.2">
      <c r="A23" s="9" t="s">
        <v>16</v>
      </c>
      <c r="B23" s="10">
        <v>1000000</v>
      </c>
      <c r="C23" s="11">
        <f t="shared" si="0"/>
        <v>0.1</v>
      </c>
      <c r="D23" s="12">
        <f t="shared" si="1"/>
        <v>714285.71428571432</v>
      </c>
      <c r="E23" s="13">
        <v>1</v>
      </c>
      <c r="F23" s="12">
        <f t="shared" si="2"/>
        <v>714285.71428571432</v>
      </c>
      <c r="G23" s="14">
        <f t="shared" si="3"/>
        <v>571428.57142857148</v>
      </c>
      <c r="H23" s="12">
        <f t="shared" si="4"/>
        <v>1714285.7142857143</v>
      </c>
      <c r="I23" s="11">
        <f t="shared" si="5"/>
        <v>0.1</v>
      </c>
      <c r="J23" s="15">
        <f t="shared" si="6"/>
        <v>0</v>
      </c>
    </row>
    <row r="24" spans="1:10" x14ac:dyDescent="0.2">
      <c r="A24" s="9" t="s">
        <v>17</v>
      </c>
      <c r="B24" s="10">
        <v>500000</v>
      </c>
      <c r="C24" s="11">
        <f t="shared" si="0"/>
        <v>0.05</v>
      </c>
      <c r="D24" s="12">
        <f t="shared" si="1"/>
        <v>357142.85714285716</v>
      </c>
      <c r="E24" s="13">
        <v>0</v>
      </c>
      <c r="F24" s="12">
        <f t="shared" si="2"/>
        <v>0</v>
      </c>
      <c r="G24" s="14">
        <f t="shared" si="3"/>
        <v>0</v>
      </c>
      <c r="H24" s="12">
        <f t="shared" si="4"/>
        <v>500000</v>
      </c>
      <c r="I24" s="11">
        <f t="shared" si="5"/>
        <v>2.9166666666666667E-2</v>
      </c>
      <c r="J24" s="15">
        <f t="shared" si="6"/>
        <v>-2.0833333333333336E-2</v>
      </c>
    </row>
    <row r="25" spans="1:10" ht="17" thickBot="1" x14ac:dyDescent="0.25">
      <c r="A25" s="16" t="s">
        <v>29</v>
      </c>
      <c r="B25" s="17">
        <v>0</v>
      </c>
      <c r="C25" s="18">
        <f>B25/$B$7</f>
        <v>0</v>
      </c>
      <c r="D25" s="19">
        <f t="shared" ref="D21:D26" si="7">C25*$B$9</f>
        <v>0</v>
      </c>
      <c r="E25" s="20"/>
      <c r="F25" s="19">
        <f>$B$9</f>
        <v>2500000</v>
      </c>
      <c r="G25" s="21">
        <f>F25*$B$8</f>
        <v>2000000</v>
      </c>
      <c r="H25" s="19">
        <f>B25+F25</f>
        <v>2500000</v>
      </c>
      <c r="I25" s="18">
        <f>H25/$B$16</f>
        <v>0.14583333333333334</v>
      </c>
      <c r="J25" s="22">
        <f>I25-C25</f>
        <v>0.14583333333333334</v>
      </c>
    </row>
    <row r="26" spans="1:10" x14ac:dyDescent="0.2">
      <c r="A26" s="23" t="s">
        <v>18</v>
      </c>
      <c r="B26" s="24">
        <f>SUM(B20:B25)</f>
        <v>10000000</v>
      </c>
      <c r="C26" s="25">
        <f>SUM(C20:C25)</f>
        <v>1</v>
      </c>
      <c r="D26" s="24">
        <f>SUM(D20:D24)</f>
        <v>7142857.1428571437</v>
      </c>
      <c r="E26" s="26"/>
      <c r="F26" s="24">
        <f>SUM(F20:F25)</f>
        <v>7142857.1428571437</v>
      </c>
      <c r="G26" s="27">
        <f>SUM(G20:G25)</f>
        <v>5714285.7142857146</v>
      </c>
      <c r="H26" s="24">
        <f>SUM(H20:H25)</f>
        <v>17142857.142857142</v>
      </c>
      <c r="I26" s="25">
        <f>SUM(I20:I25)</f>
        <v>1</v>
      </c>
      <c r="J26" s="26">
        <f>I26-C26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Expanding 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Simpson</dc:creator>
  <cp:lastModifiedBy>Sam Simpson</cp:lastModifiedBy>
  <dcterms:created xsi:type="dcterms:W3CDTF">2026-06-10T21:25:26Z</dcterms:created>
  <dcterms:modified xsi:type="dcterms:W3CDTF">2026-06-10T22:09:49Z</dcterms:modified>
</cp:coreProperties>
</file>